
<file path=[Content_Types].xml><?xml version="1.0" encoding="utf-8"?>
<Types xmlns="http://schemas.openxmlformats.org/package/2006/content-type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02"/>
  <workbookPr/>
  <mc:AlternateContent xmlns:mc="http://schemas.openxmlformats.org/markup-compatibility/2006">
    <mc:Choice Requires="x15">
      <x15ac:absPath xmlns:x15ac="http://schemas.microsoft.com/office/spreadsheetml/2010/11/ac" url="https://clemcoav.sharepoint.com/sites/CLEMCO.U/Shared Documents/General/CLEMCOU Team/"/>
    </mc:Choice>
  </mc:AlternateContent>
  <xr:revisionPtr revIDLastSave="4143" documentId="8_{3CE5A9CF-E259-084C-9BAE-6D2E910E0068}" xr6:coauthVersionLast="47" xr6:coauthVersionMax="47" xr10:uidLastSave="{F7648CDA-9565-1241-AF25-820CA511522A}"/>
  <bookViews>
    <workbookView xWindow="0" yWindow="760" windowWidth="34560" windowHeight="20460" tabRatio="572" xr2:uid="{00000000-000D-0000-FFFF-FFFF00000000}"/>
  </bookViews>
  <sheets>
    <sheet name="COVER" sheetId="82" r:id="rId1"/>
    <sheet name="COVER - BU" sheetId="41" state="hidden" r:id="rId2"/>
    <sheet name="Data Sheet (2)" sheetId="77" state="hidden" r:id="rId3"/>
    <sheet name="CP101" sheetId="78" r:id="rId4"/>
    <sheet name="Info" sheetId="43" r:id="rId5"/>
    <sheet name="Breakdown " sheetId="26" r:id="rId6"/>
    <sheet name="Accrued Funds" sheetId="42" state="hidden" r:id="rId7"/>
    <sheet name="Sample" sheetId="63" r:id="rId8"/>
    <sheet name="JAN" sheetId="57" r:id="rId9"/>
    <sheet name="FEB" sheetId="75" r:id="rId10"/>
    <sheet name="MAR" sheetId="74" r:id="rId11"/>
    <sheet name="ARL" sheetId="73" r:id="rId12"/>
    <sheet name="MAY" sheetId="72" r:id="rId13"/>
    <sheet name="JUN" sheetId="71" r:id="rId14"/>
    <sheet name="JUL" sheetId="70" r:id="rId15"/>
    <sheet name="AUG" sheetId="69" r:id="rId16"/>
    <sheet name="SEP" sheetId="68" r:id="rId17"/>
    <sheet name="OCT" sheetId="67" r:id="rId18"/>
    <sheet name="NOV" sheetId="66" r:id="rId19"/>
    <sheet name="DEC" sheetId="65" r:id="rId20"/>
    <sheet name="YTD" sheetId="76" r:id="rId21"/>
    <sheet name="SBA" sheetId="80" r:id="rId22"/>
    <sheet name="YEAR TO DATE #" sheetId="64" state="hidden" r:id="rId23"/>
  </sheets>
  <definedNames>
    <definedName name="Cash_beginning">#REF!</definedName>
    <definedName name="Cash_minimum">#REF!</definedName>
    <definedName name="Company_name">#REF!</definedName>
    <definedName name="_xlnm.Print_Area" localSheetId="11">ARL!$B$1:$U$62</definedName>
    <definedName name="_xlnm.Print_Area" localSheetId="15">AUG!$B$1:$U$62</definedName>
    <definedName name="_xlnm.Print_Area" localSheetId="5">'Breakdown '!$B$1:$R$49</definedName>
    <definedName name="_xlnm.Print_Area" localSheetId="0">COVER!$A$1:$U$73</definedName>
    <definedName name="_xlnm.Print_Area" localSheetId="1">'COVER - BU'!$A$1:$U$76</definedName>
    <definedName name="_xlnm.Print_Area" localSheetId="3">'CP101'!$A$1:$M$204</definedName>
    <definedName name="_xlnm.Print_Area" localSheetId="2">'Data Sheet (2)'!$A$1:$P$49</definedName>
    <definedName name="_xlnm.Print_Area" localSheetId="19">DEC!$B$1:$U$62</definedName>
    <definedName name="_xlnm.Print_Area" localSheetId="9">FEB!$B$1:$U$62</definedName>
    <definedName name="_xlnm.Print_Area" localSheetId="4">Info!$B$1:$O$48</definedName>
    <definedName name="_xlnm.Print_Area" localSheetId="8">JAN!$B$1:$U$62</definedName>
    <definedName name="_xlnm.Print_Area" localSheetId="14">JUL!$B$1:$U$62</definedName>
    <definedName name="_xlnm.Print_Area" localSheetId="13">JUN!$B$1:$U$62</definedName>
    <definedName name="_xlnm.Print_Area" localSheetId="10">MAR!$B$1:$U$62</definedName>
    <definedName name="_xlnm.Print_Area" localSheetId="12">MAY!$B$1:$U$62</definedName>
    <definedName name="_xlnm.Print_Area" localSheetId="18">NOV!$B$1:$U$62</definedName>
    <definedName name="_xlnm.Print_Area" localSheetId="17">OCT!$B$1:$U$62</definedName>
    <definedName name="_xlnm.Print_Area" localSheetId="7">Sample!$B$1:$U$62</definedName>
    <definedName name="_xlnm.Print_Area" localSheetId="21">SBA!$A$1:$U$77</definedName>
    <definedName name="_xlnm.Print_Area" localSheetId="16">SEP!$B$1:$U$62</definedName>
    <definedName name="_xlnm.Print_Area" localSheetId="22">'YEAR TO DATE #'!$B$1:$U$59</definedName>
    <definedName name="_xlnm.Print_Area" localSheetId="20">YTD!$B$1:$U$60</definedName>
    <definedName name="Start_date">#REF!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4"/>
    </ext>
  </extLst>
</workbook>
</file>

<file path=xl/calcChain.xml><?xml version="1.0" encoding="utf-8"?>
<calcChain xmlns="http://schemas.openxmlformats.org/spreadsheetml/2006/main">
  <c r="W38" i="26" l="1"/>
  <c r="W36" i="26"/>
  <c r="W34" i="26"/>
  <c r="W32" i="26"/>
  <c r="CK60" i="26"/>
  <c r="AY64" i="26"/>
  <c r="BA61" i="26" s="1"/>
  <c r="U62" i="63"/>
  <c r="U60" i="76"/>
  <c r="U62" i="65"/>
  <c r="U62" i="66"/>
  <c r="U62" i="67"/>
  <c r="U62" i="68"/>
  <c r="U62" i="69"/>
  <c r="U62" i="70"/>
  <c r="U62" i="71"/>
  <c r="U62" i="72"/>
  <c r="U62" i="73"/>
  <c r="U62" i="74"/>
  <c r="U62" i="75"/>
  <c r="U62" i="57"/>
  <c r="T75" i="80"/>
  <c r="R49" i="26"/>
  <c r="T72" i="82"/>
  <c r="CA144" i="26"/>
  <c r="CC141" i="26" s="1"/>
  <c r="BV142" i="26"/>
  <c r="BZ141" i="26"/>
  <c r="CA140" i="26"/>
  <c r="CB139" i="26" s="1"/>
  <c r="BV138" i="26"/>
  <c r="BZ137" i="26"/>
  <c r="CA136" i="26"/>
  <c r="CB135" i="26" s="1"/>
  <c r="BV134" i="26"/>
  <c r="BZ133" i="26"/>
  <c r="CA132" i="26"/>
  <c r="CB131" i="26" s="1"/>
  <c r="BV130" i="26"/>
  <c r="BZ129" i="26"/>
  <c r="CA128" i="26"/>
  <c r="CB127" i="26" s="1"/>
  <c r="BV126" i="26"/>
  <c r="BZ125" i="26"/>
  <c r="CA124" i="26"/>
  <c r="CB123" i="26" s="1"/>
  <c r="BV122" i="26"/>
  <c r="BZ121" i="26"/>
  <c r="CA120" i="26"/>
  <c r="CB119" i="26" s="1"/>
  <c r="BV118" i="26"/>
  <c r="BZ117" i="26"/>
  <c r="CA116" i="26"/>
  <c r="CB115" i="26" s="1"/>
  <c r="BV114" i="26"/>
  <c r="BZ113" i="26"/>
  <c r="CA112" i="26"/>
  <c r="CC109" i="26" s="1"/>
  <c r="BV110" i="26"/>
  <c r="BZ109" i="26"/>
  <c r="CA108" i="26"/>
  <c r="CC105" i="26" s="1"/>
  <c r="BV106" i="26"/>
  <c r="BZ105" i="26"/>
  <c r="CA104" i="26"/>
  <c r="CC101" i="26" s="1"/>
  <c r="BV102" i="26"/>
  <c r="BZ101" i="26"/>
  <c r="CA100" i="26"/>
  <c r="CC97" i="26" s="1"/>
  <c r="BV98" i="26"/>
  <c r="BZ97" i="26"/>
  <c r="CA96" i="26"/>
  <c r="CB95" i="26" s="1"/>
  <c r="BV94" i="26"/>
  <c r="BZ93" i="26"/>
  <c r="CA92" i="26"/>
  <c r="CC89" i="26" s="1"/>
  <c r="BV90" i="26"/>
  <c r="BZ89" i="26"/>
  <c r="CA88" i="26"/>
  <c r="CC85" i="26" s="1"/>
  <c r="CB87" i="26"/>
  <c r="BV86" i="26"/>
  <c r="BZ85" i="26"/>
  <c r="CA84" i="26"/>
  <c r="CC81" i="26" s="1"/>
  <c r="BV82" i="26"/>
  <c r="BZ81" i="26"/>
  <c r="CA80" i="26"/>
  <c r="CB79" i="26" s="1"/>
  <c r="BV78" i="26"/>
  <c r="BZ77" i="26"/>
  <c r="CA76" i="26"/>
  <c r="CB75" i="26" s="1"/>
  <c r="BV74" i="26"/>
  <c r="BZ73" i="26"/>
  <c r="CA72" i="26"/>
  <c r="CC69" i="26" s="1"/>
  <c r="CG71" i="26"/>
  <c r="BV70" i="26"/>
  <c r="BZ69" i="26"/>
  <c r="CA68" i="26"/>
  <c r="CC65" i="26" s="1"/>
  <c r="BV66" i="26"/>
  <c r="BZ65" i="26"/>
  <c r="CA64" i="26"/>
  <c r="CB63" i="26" s="1"/>
  <c r="CG63" i="26"/>
  <c r="CG62" i="26"/>
  <c r="CF62" i="26"/>
  <c r="BV62" i="26"/>
  <c r="BZ61" i="26"/>
  <c r="BM144" i="26"/>
  <c r="BN143" i="26" s="1"/>
  <c r="BH142" i="26"/>
  <c r="BL141" i="26"/>
  <c r="BM140" i="26"/>
  <c r="BO137" i="26" s="1"/>
  <c r="BH138" i="26"/>
  <c r="BL137" i="26"/>
  <c r="BM136" i="26"/>
  <c r="BO133" i="26" s="1"/>
  <c r="BH134" i="26"/>
  <c r="BL133" i="26"/>
  <c r="BM132" i="26"/>
  <c r="BN131" i="26" s="1"/>
  <c r="BH130" i="26"/>
  <c r="BL129" i="26"/>
  <c r="BM128" i="26"/>
  <c r="BO125" i="26" s="1"/>
  <c r="BH126" i="26"/>
  <c r="BL125" i="26"/>
  <c r="BM124" i="26"/>
  <c r="BN123" i="26" s="1"/>
  <c r="BH122" i="26"/>
  <c r="BL121" i="26"/>
  <c r="BM120" i="26"/>
  <c r="BN119" i="26" s="1"/>
  <c r="BH118" i="26"/>
  <c r="BL117" i="26"/>
  <c r="BM116" i="26"/>
  <c r="BN115" i="26" s="1"/>
  <c r="BH114" i="26"/>
  <c r="BL113" i="26"/>
  <c r="BM112" i="26"/>
  <c r="BN111" i="26" s="1"/>
  <c r="BH110" i="26"/>
  <c r="BL109" i="26"/>
  <c r="BM108" i="26"/>
  <c r="BO105" i="26" s="1"/>
  <c r="BH106" i="26"/>
  <c r="BL105" i="26"/>
  <c r="BM104" i="26"/>
  <c r="BO101" i="26" s="1"/>
  <c r="BH102" i="26"/>
  <c r="BL101" i="26"/>
  <c r="BM100" i="26"/>
  <c r="BO97" i="26" s="1"/>
  <c r="BH98" i="26"/>
  <c r="BL97" i="26"/>
  <c r="BM96" i="26"/>
  <c r="BO93" i="26" s="1"/>
  <c r="BH94" i="26"/>
  <c r="BL93" i="26"/>
  <c r="BM92" i="26"/>
  <c r="BO89" i="26" s="1"/>
  <c r="BH90" i="26"/>
  <c r="BL89" i="26"/>
  <c r="BM88" i="26"/>
  <c r="BO85" i="26" s="1"/>
  <c r="BH86" i="26"/>
  <c r="BL85" i="26"/>
  <c r="BM84" i="26"/>
  <c r="BO81" i="26" s="1"/>
  <c r="BH82" i="26"/>
  <c r="BL81" i="26"/>
  <c r="BM80" i="26"/>
  <c r="BO77" i="26" s="1"/>
  <c r="BH78" i="26"/>
  <c r="BL77" i="26"/>
  <c r="BM76" i="26"/>
  <c r="BO73" i="26" s="1"/>
  <c r="BH74" i="26"/>
  <c r="BL73" i="26"/>
  <c r="BM72" i="26"/>
  <c r="BO69" i="26" s="1"/>
  <c r="BS71" i="26"/>
  <c r="BH70" i="26"/>
  <c r="BL69" i="26"/>
  <c r="BM68" i="26"/>
  <c r="BO65" i="26" s="1"/>
  <c r="BH66" i="26"/>
  <c r="BL65" i="26"/>
  <c r="BM64" i="26"/>
  <c r="BN63" i="26" s="1"/>
  <c r="BS63" i="26"/>
  <c r="BS62" i="26"/>
  <c r="BR62" i="26"/>
  <c r="BH62" i="26"/>
  <c r="BL61" i="26"/>
  <c r="BO129" i="26" l="1"/>
  <c r="CB111" i="26"/>
  <c r="CC125" i="26"/>
  <c r="BN103" i="26"/>
  <c r="CB67" i="26"/>
  <c r="CC113" i="26"/>
  <c r="CC77" i="26"/>
  <c r="CB103" i="26"/>
  <c r="CC121" i="26"/>
  <c r="BO117" i="26"/>
  <c r="BN135" i="26"/>
  <c r="CC73" i="26"/>
  <c r="CC129" i="26"/>
  <c r="CC93" i="26"/>
  <c r="CC133" i="26"/>
  <c r="BO141" i="26"/>
  <c r="CC137" i="26"/>
  <c r="BO121" i="26"/>
  <c r="BO61" i="26"/>
  <c r="BO63" i="26" s="1"/>
  <c r="BO67" i="26" s="1"/>
  <c r="BO71" i="26" s="1"/>
  <c r="BO75" i="26" s="1"/>
  <c r="BO79" i="26" s="1"/>
  <c r="BO83" i="26" s="1"/>
  <c r="BO87" i="26" s="1"/>
  <c r="BO91" i="26" s="1"/>
  <c r="BO95" i="26" s="1"/>
  <c r="BO99" i="26" s="1"/>
  <c r="BO103" i="26" s="1"/>
  <c r="BO107" i="26" s="1"/>
  <c r="CC61" i="26"/>
  <c r="CC63" i="26" s="1"/>
  <c r="CC67" i="26" s="1"/>
  <c r="CC71" i="26" s="1"/>
  <c r="CC117" i="26"/>
  <c r="BO109" i="26"/>
  <c r="BO113" i="26"/>
  <c r="BA63" i="26"/>
  <c r="BN79" i="26"/>
  <c r="BN87" i="26"/>
  <c r="BN95" i="26"/>
  <c r="CB143" i="26"/>
  <c r="BN127" i="26"/>
  <c r="BN75" i="26"/>
  <c r="BN67" i="26"/>
  <c r="CB71" i="26"/>
  <c r="CB83" i="26"/>
  <c r="CB91" i="26"/>
  <c r="CB99" i="26"/>
  <c r="CB107" i="26"/>
  <c r="BN71" i="26"/>
  <c r="BN83" i="26"/>
  <c r="BN91" i="26"/>
  <c r="BN99" i="26"/>
  <c r="BN107" i="26"/>
  <c r="BN139" i="26"/>
  <c r="AT118" i="26"/>
  <c r="AY144" i="26"/>
  <c r="AY140" i="26"/>
  <c r="AY136" i="26"/>
  <c r="BA133" i="26" s="1"/>
  <c r="AY132" i="26"/>
  <c r="BA129" i="26" s="1"/>
  <c r="AY128" i="26"/>
  <c r="BA125" i="26" s="1"/>
  <c r="AY124" i="26"/>
  <c r="BA121" i="26" s="1"/>
  <c r="AY120" i="26"/>
  <c r="BA117" i="26" s="1"/>
  <c r="AY116" i="26"/>
  <c r="BA113" i="26" s="1"/>
  <c r="AY112" i="26"/>
  <c r="BA109" i="26" s="1"/>
  <c r="AY108" i="26"/>
  <c r="BA105" i="26" s="1"/>
  <c r="AY104" i="26"/>
  <c r="AY100" i="26"/>
  <c r="AY96" i="26"/>
  <c r="BA93" i="26" s="1"/>
  <c r="AY92" i="26"/>
  <c r="BA89" i="26" s="1"/>
  <c r="AY88" i="26"/>
  <c r="AY84" i="26"/>
  <c r="BA81" i="26" s="1"/>
  <c r="AY80" i="26"/>
  <c r="BA77" i="26" s="1"/>
  <c r="BE62" i="26"/>
  <c r="BD62" i="26"/>
  <c r="BE71" i="26"/>
  <c r="CK62" i="26" s="1"/>
  <c r="AT142" i="26"/>
  <c r="AT138" i="26"/>
  <c r="AT134" i="26"/>
  <c r="AT130" i="26"/>
  <c r="AT126" i="26"/>
  <c r="AT122" i="26"/>
  <c r="AT114" i="26"/>
  <c r="AT110" i="26"/>
  <c r="AT106" i="26"/>
  <c r="AT102" i="26"/>
  <c r="AT98" i="26"/>
  <c r="AT94" i="26"/>
  <c r="AT90" i="26"/>
  <c r="AT86" i="26"/>
  <c r="AT82" i="26"/>
  <c r="AX141" i="26"/>
  <c r="AX137" i="26"/>
  <c r="AX133" i="26"/>
  <c r="AX129" i="26"/>
  <c r="AX125" i="26"/>
  <c r="AX121" i="26"/>
  <c r="AX117" i="26"/>
  <c r="AX113" i="26"/>
  <c r="AX109" i="26"/>
  <c r="AX105" i="26"/>
  <c r="AX101" i="26"/>
  <c r="AX97" i="26"/>
  <c r="AX93" i="26"/>
  <c r="AX89" i="26"/>
  <c r="AX85" i="26"/>
  <c r="AX81" i="26"/>
  <c r="AT78" i="26"/>
  <c r="AX77" i="26"/>
  <c r="AY76" i="26"/>
  <c r="BA73" i="26" s="1"/>
  <c r="AY72" i="26"/>
  <c r="BA69" i="26" s="1"/>
  <c r="AY68" i="26"/>
  <c r="BA65" i="26" s="1"/>
  <c r="AX69" i="26"/>
  <c r="AX73" i="26"/>
  <c r="AX65" i="26"/>
  <c r="AX61" i="26"/>
  <c r="AT74" i="26"/>
  <c r="AT70" i="26"/>
  <c r="AT66" i="26"/>
  <c r="AT62" i="26"/>
  <c r="CC75" i="26" l="1"/>
  <c r="CC79" i="26" s="1"/>
  <c r="CC83" i="26" s="1"/>
  <c r="CC87" i="26" s="1"/>
  <c r="CC91" i="26" s="1"/>
  <c r="CC95" i="26" s="1"/>
  <c r="CC99" i="26" s="1"/>
  <c r="CC103" i="26" s="1"/>
  <c r="CC107" i="26" s="1"/>
  <c r="CC111" i="26" s="1"/>
  <c r="CC115" i="26" s="1"/>
  <c r="CC119" i="26" s="1"/>
  <c r="CC123" i="26" s="1"/>
  <c r="CC127" i="26" s="1"/>
  <c r="CC131" i="26" s="1"/>
  <c r="CC135" i="26" s="1"/>
  <c r="CC139" i="26" s="1"/>
  <c r="CC143" i="26" s="1"/>
  <c r="CC145" i="26" s="1"/>
  <c r="CG73" i="26" s="1"/>
  <c r="BO111" i="26"/>
  <c r="BO115" i="26" s="1"/>
  <c r="BO119" i="26" s="1"/>
  <c r="BO123" i="26" s="1"/>
  <c r="BO127" i="26" s="1"/>
  <c r="BO131" i="26" s="1"/>
  <c r="BO135" i="26" s="1"/>
  <c r="BO139" i="26" s="1"/>
  <c r="BO143" i="26" s="1"/>
  <c r="BO145" i="26" s="1"/>
  <c r="BS73" i="26" s="1"/>
  <c r="BA67" i="26"/>
  <c r="BA71" i="26" s="1"/>
  <c r="BA75" i="26" s="1"/>
  <c r="BA79" i="26" s="1"/>
  <c r="BA83" i="26" s="1"/>
  <c r="AZ139" i="26"/>
  <c r="BA137" i="26"/>
  <c r="AZ99" i="26"/>
  <c r="BA97" i="26"/>
  <c r="AZ103" i="26"/>
  <c r="BA101" i="26"/>
  <c r="AZ143" i="26"/>
  <c r="BA141" i="26"/>
  <c r="AZ87" i="26"/>
  <c r="BA85" i="26"/>
  <c r="AZ95" i="26"/>
  <c r="AZ83" i="26"/>
  <c r="AZ119" i="26"/>
  <c r="AZ79" i="26"/>
  <c r="AZ111" i="26"/>
  <c r="AZ135" i="26"/>
  <c r="AZ127" i="26"/>
  <c r="AZ91" i="26"/>
  <c r="AZ107" i="26"/>
  <c r="AZ115" i="26"/>
  <c r="AZ131" i="26"/>
  <c r="AZ123" i="26"/>
  <c r="BA87" i="26" l="1"/>
  <c r="BA91" i="26" s="1"/>
  <c r="BA95" i="26" s="1"/>
  <c r="BA99" i="26" s="1"/>
  <c r="BA103" i="26" s="1"/>
  <c r="BA107" i="26" s="1"/>
  <c r="BA111" i="26" s="1"/>
  <c r="BA115" i="26" s="1"/>
  <c r="BA119" i="26" s="1"/>
  <c r="BA123" i="26" s="1"/>
  <c r="BA127" i="26" s="1"/>
  <c r="BA131" i="26" s="1"/>
  <c r="BA135" i="26" s="1"/>
  <c r="BA139" i="26" s="1"/>
  <c r="BA143" i="26" s="1"/>
  <c r="BA145" i="26" s="1"/>
  <c r="BE73" i="26" s="1"/>
  <c r="CK64" i="26" s="1"/>
  <c r="AZ75" i="26"/>
  <c r="AZ71" i="26"/>
  <c r="AZ63" i="26"/>
  <c r="BE63" i="26"/>
  <c r="CK58" i="26" s="1"/>
  <c r="AP148" i="26"/>
  <c r="AL148" i="26"/>
  <c r="AH148" i="26"/>
  <c r="AH129" i="26"/>
  <c r="AL129" i="26"/>
  <c r="AP129" i="26"/>
  <c r="AP110" i="26"/>
  <c r="AL110" i="26"/>
  <c r="AH110" i="26"/>
  <c r="AH91" i="26"/>
  <c r="AL91" i="26"/>
  <c r="AP91" i="26"/>
  <c r="AP72" i="26"/>
  <c r="AH72" i="26"/>
  <c r="AL72" i="26"/>
  <c r="M35" i="26"/>
  <c r="M39" i="26"/>
  <c r="M37" i="26"/>
  <c r="R5" i="57"/>
  <c r="R5" i="75"/>
  <c r="R5" i="74"/>
  <c r="R5" i="73"/>
  <c r="R5" i="72"/>
  <c r="R5" i="71"/>
  <c r="R5" i="70"/>
  <c r="R5" i="69"/>
  <c r="R5" i="68"/>
  <c r="R5" i="67"/>
  <c r="R5" i="66"/>
  <c r="R5" i="65"/>
  <c r="R5" i="76"/>
  <c r="R5" i="63"/>
  <c r="T5" i="57"/>
  <c r="T5" i="75"/>
  <c r="T5" i="74"/>
  <c r="T5" i="73"/>
  <c r="T5" i="72"/>
  <c r="T5" i="71"/>
  <c r="T5" i="70"/>
  <c r="T5" i="69"/>
  <c r="T5" i="68"/>
  <c r="T5" i="67"/>
  <c r="T5" i="66"/>
  <c r="T5" i="65"/>
  <c r="T5" i="76"/>
  <c r="T5" i="63"/>
  <c r="S5" i="63"/>
  <c r="S5" i="57"/>
  <c r="S5" i="75"/>
  <c r="S5" i="74"/>
  <c r="S5" i="73"/>
  <c r="S5" i="72"/>
  <c r="S5" i="71"/>
  <c r="S5" i="70"/>
  <c r="S5" i="69"/>
  <c r="S5" i="68"/>
  <c r="S5" i="67"/>
  <c r="S5" i="66"/>
  <c r="S5" i="65"/>
  <c r="S5" i="76"/>
  <c r="T71" i="82"/>
  <c r="S71" i="82"/>
  <c r="M11" i="63"/>
  <c r="AA67" i="26"/>
  <c r="Y71" i="26"/>
  <c r="Y68" i="26"/>
  <c r="Y67" i="26"/>
  <c r="Y62" i="26"/>
  <c r="X74" i="26"/>
  <c r="X73" i="26"/>
  <c r="X72" i="26"/>
  <c r="X71" i="26"/>
  <c r="X70" i="26"/>
  <c r="X69" i="26"/>
  <c r="X68" i="26"/>
  <c r="X67" i="26"/>
  <c r="X66" i="26"/>
  <c r="X65" i="26"/>
  <c r="X64" i="26"/>
  <c r="X63" i="26"/>
  <c r="X62" i="26"/>
  <c r="X61" i="26"/>
  <c r="X60" i="26"/>
  <c r="AA74" i="26"/>
  <c r="Z69" i="26"/>
  <c r="Y74" i="26"/>
  <c r="T4" i="57"/>
  <c r="T4" i="75"/>
  <c r="T4" i="74"/>
  <c r="T4" i="73"/>
  <c r="T4" i="72"/>
  <c r="T4" i="71"/>
  <c r="T4" i="70"/>
  <c r="T4" i="69"/>
  <c r="T4" i="68"/>
  <c r="T4" i="67"/>
  <c r="T4" i="66"/>
  <c r="S4" i="57"/>
  <c r="S4" i="75"/>
  <c r="S4" i="74"/>
  <c r="S4" i="73"/>
  <c r="S4" i="72"/>
  <c r="S4" i="71"/>
  <c r="S4" i="70"/>
  <c r="S4" i="69"/>
  <c r="S4" i="68"/>
  <c r="S4" i="67"/>
  <c r="S4" i="66"/>
  <c r="R4" i="57"/>
  <c r="R4" i="75"/>
  <c r="R4" i="74"/>
  <c r="R4" i="73"/>
  <c r="R4" i="72"/>
  <c r="R4" i="71"/>
  <c r="R4" i="70"/>
  <c r="R4" i="69"/>
  <c r="R4" i="68"/>
  <c r="R4" i="67"/>
  <c r="R4" i="66"/>
  <c r="T4" i="65"/>
  <c r="S4" i="65"/>
  <c r="R4" i="65"/>
  <c r="S4" i="76"/>
  <c r="T4" i="76"/>
  <c r="R4" i="76"/>
  <c r="R4" i="63"/>
  <c r="T4" i="63"/>
  <c r="S4" i="63"/>
  <c r="U91" i="26"/>
  <c r="Q148" i="26"/>
  <c r="M148" i="26"/>
  <c r="Q129" i="26"/>
  <c r="M129" i="26"/>
  <c r="U110" i="26"/>
  <c r="U148" i="26"/>
  <c r="U129" i="26"/>
  <c r="Q110" i="26"/>
  <c r="Q91" i="26"/>
  <c r="Q72" i="26"/>
  <c r="U72" i="26"/>
  <c r="M110" i="26"/>
  <c r="M91" i="26"/>
  <c r="M72" i="26"/>
  <c r="AZ67" i="26" l="1"/>
  <c r="Z71" i="26"/>
  <c r="Z60" i="26"/>
  <c r="Z72" i="26"/>
  <c r="AA68" i="26"/>
  <c r="Z62" i="26"/>
  <c r="Z74" i="26"/>
  <c r="AA70" i="26"/>
  <c r="Z61" i="26"/>
  <c r="Z73" i="26"/>
  <c r="AA69" i="26"/>
  <c r="Y60" i="26"/>
  <c r="Z63" i="26"/>
  <c r="AA60" i="26"/>
  <c r="AA71" i="26"/>
  <c r="Z66" i="26"/>
  <c r="AA63" i="26"/>
  <c r="Y66" i="26"/>
  <c r="Z64" i="26"/>
  <c r="AA61" i="26"/>
  <c r="AA72" i="26"/>
  <c r="Z65" i="26"/>
  <c r="AA62" i="26"/>
  <c r="AA73" i="26"/>
  <c r="Y69" i="26"/>
  <c r="Z67" i="26"/>
  <c r="AA65" i="26"/>
  <c r="Y70" i="26"/>
  <c r="Z70" i="26"/>
  <c r="AA66" i="26"/>
  <c r="Y65" i="26"/>
  <c r="Y72" i="26"/>
  <c r="Y61" i="26"/>
  <c r="Y63" i="26"/>
  <c r="Y73" i="26"/>
  <c r="Z68" i="26"/>
  <c r="Y64" i="26"/>
  <c r="AA64" i="26"/>
  <c r="Y75" i="26" l="1"/>
  <c r="AA75" i="26"/>
  <c r="Z75" i="26"/>
  <c r="AC75" i="26" l="1"/>
  <c r="D101" i="26" l="1"/>
  <c r="D31" i="26" s="1"/>
  <c r="D56" i="26"/>
  <c r="I92" i="26"/>
  <c r="I93" i="26"/>
  <c r="I94" i="26"/>
  <c r="I95" i="26"/>
  <c r="I96" i="26"/>
  <c r="I97" i="26"/>
  <c r="I98" i="26"/>
  <c r="I99" i="26"/>
  <c r="I100" i="26"/>
  <c r="I86" i="26"/>
  <c r="I85" i="26"/>
  <c r="I84" i="26"/>
  <c r="I83" i="26"/>
  <c r="I82" i="26"/>
  <c r="I81" i="26"/>
  <c r="I80" i="26"/>
  <c r="I79" i="26"/>
  <c r="I69" i="26"/>
  <c r="I73" i="26"/>
  <c r="I71" i="26"/>
  <c r="I70" i="26"/>
  <c r="I68" i="26"/>
  <c r="I67" i="26"/>
  <c r="I66" i="26"/>
  <c r="I72" i="26"/>
  <c r="I91" i="26"/>
  <c r="I87" i="26"/>
  <c r="I78" i="26"/>
  <c r="I74" i="26"/>
  <c r="I65" i="26"/>
  <c r="G61" i="26"/>
  <c r="L39" i="26" l="1"/>
  <c r="L37" i="26"/>
  <c r="L35" i="26"/>
  <c r="L28" i="26"/>
  <c r="T55" i="76"/>
  <c r="T54" i="76"/>
  <c r="T52" i="76"/>
  <c r="T51" i="76"/>
  <c r="T48" i="76"/>
  <c r="T49" i="76"/>
  <c r="T74" i="80"/>
  <c r="S74" i="80"/>
  <c r="D32" i="26"/>
  <c r="C5" i="26"/>
  <c r="B34" i="76"/>
  <c r="N52" i="76"/>
  <c r="J52" i="76"/>
  <c r="F52" i="76"/>
  <c r="S73" i="41"/>
  <c r="L13" i="43"/>
  <c r="L16" i="43"/>
  <c r="H52" i="76" s="1"/>
  <c r="L18" i="43"/>
  <c r="L52" i="76" s="1"/>
  <c r="D36" i="26"/>
  <c r="D6" i="26"/>
  <c r="C2" i="57"/>
  <c r="C2" i="75"/>
  <c r="C2" i="74"/>
  <c r="C2" i="73"/>
  <c r="C2" i="72"/>
  <c r="C2" i="71"/>
  <c r="C2" i="70"/>
  <c r="C2" i="69"/>
  <c r="C2" i="68"/>
  <c r="C2" i="67"/>
  <c r="C2" i="66"/>
  <c r="C2" i="65"/>
  <c r="C2" i="76"/>
  <c r="B40" i="76"/>
  <c r="B39" i="76"/>
  <c r="B37" i="76"/>
  <c r="B36" i="76"/>
  <c r="B29" i="76"/>
  <c r="N7" i="76"/>
  <c r="AC3" i="76"/>
  <c r="U3" i="76"/>
  <c r="T3" i="76"/>
  <c r="I6" i="64"/>
  <c r="J6" i="64"/>
  <c r="K6" i="64"/>
  <c r="L6" i="64"/>
  <c r="I7" i="64"/>
  <c r="J7" i="64"/>
  <c r="K7" i="64"/>
  <c r="L7" i="64"/>
  <c r="I8" i="64"/>
  <c r="J8" i="64"/>
  <c r="K8" i="64"/>
  <c r="L8" i="64"/>
  <c r="I9" i="64"/>
  <c r="J9" i="64"/>
  <c r="K9" i="64"/>
  <c r="L9" i="64"/>
  <c r="I10" i="64"/>
  <c r="J10" i="64"/>
  <c r="K10" i="64"/>
  <c r="L10" i="64"/>
  <c r="I11" i="64"/>
  <c r="J11" i="64"/>
  <c r="K11" i="64"/>
  <c r="L11" i="64"/>
  <c r="I12" i="64"/>
  <c r="J12" i="64"/>
  <c r="K12" i="64"/>
  <c r="L12" i="64"/>
  <c r="I13" i="64"/>
  <c r="J13" i="64"/>
  <c r="K13" i="64"/>
  <c r="L13" i="64"/>
  <c r="I14" i="64"/>
  <c r="J14" i="64"/>
  <c r="K14" i="64"/>
  <c r="L14" i="64"/>
  <c r="I15" i="64"/>
  <c r="J15" i="64"/>
  <c r="K15" i="64"/>
  <c r="L15" i="64"/>
  <c r="I16" i="64"/>
  <c r="J16" i="64"/>
  <c r="K16" i="64"/>
  <c r="L16" i="64"/>
  <c r="I17" i="64"/>
  <c r="J17" i="64"/>
  <c r="K17" i="64"/>
  <c r="L17" i="64"/>
  <c r="J53" i="75"/>
  <c r="B43" i="75"/>
  <c r="B42" i="75"/>
  <c r="B40" i="75"/>
  <c r="B39" i="75"/>
  <c r="B37" i="75"/>
  <c r="B32" i="75"/>
  <c r="N21" i="75"/>
  <c r="N7" i="64" s="1"/>
  <c r="M21" i="75"/>
  <c r="M7" i="76" s="1"/>
  <c r="G21" i="75"/>
  <c r="G7" i="64" s="1"/>
  <c r="F21" i="75"/>
  <c r="F7" i="76" s="1"/>
  <c r="E21" i="75"/>
  <c r="E7" i="76" s="1"/>
  <c r="T20" i="75"/>
  <c r="S20" i="75"/>
  <c r="R20" i="75"/>
  <c r="Q20" i="75"/>
  <c r="P20" i="75"/>
  <c r="H20" i="75"/>
  <c r="C20" i="75"/>
  <c r="T19" i="75"/>
  <c r="S19" i="75"/>
  <c r="R19" i="75"/>
  <c r="Q19" i="75"/>
  <c r="H19" i="75"/>
  <c r="P19" i="75" s="1"/>
  <c r="C19" i="75"/>
  <c r="T18" i="75"/>
  <c r="S18" i="75"/>
  <c r="Q18" i="75"/>
  <c r="P18" i="75"/>
  <c r="H18" i="75"/>
  <c r="R18" i="75" s="1"/>
  <c r="C18" i="75"/>
  <c r="T17" i="75"/>
  <c r="S17" i="75"/>
  <c r="Q17" i="75"/>
  <c r="P17" i="75"/>
  <c r="H17" i="75"/>
  <c r="R17" i="75" s="1"/>
  <c r="C17" i="75"/>
  <c r="T16" i="75"/>
  <c r="S16" i="75"/>
  <c r="R16" i="75"/>
  <c r="Q16" i="75"/>
  <c r="H16" i="75"/>
  <c r="P16" i="75" s="1"/>
  <c r="C16" i="75"/>
  <c r="T15" i="75"/>
  <c r="S15" i="75"/>
  <c r="P15" i="75"/>
  <c r="H15" i="75"/>
  <c r="R15" i="75" s="1"/>
  <c r="C15" i="75"/>
  <c r="T14" i="75"/>
  <c r="S14" i="75"/>
  <c r="Q14" i="75"/>
  <c r="H14" i="75"/>
  <c r="R14" i="75" s="1"/>
  <c r="C14" i="75"/>
  <c r="T13" i="75"/>
  <c r="S13" i="75"/>
  <c r="Q13" i="75"/>
  <c r="H13" i="75"/>
  <c r="R13" i="75" s="1"/>
  <c r="C13" i="75"/>
  <c r="T12" i="75"/>
  <c r="S12" i="75"/>
  <c r="Q12" i="75"/>
  <c r="H12" i="75"/>
  <c r="R12" i="75" s="1"/>
  <c r="C12" i="75"/>
  <c r="T11" i="75"/>
  <c r="S11" i="75"/>
  <c r="H11" i="75"/>
  <c r="R11" i="75" s="1"/>
  <c r="C11" i="75"/>
  <c r="T10" i="75"/>
  <c r="S10" i="75"/>
  <c r="Q10" i="75"/>
  <c r="H10" i="75"/>
  <c r="R10" i="75" s="1"/>
  <c r="C10" i="75"/>
  <c r="T9" i="75"/>
  <c r="S9" i="75"/>
  <c r="Q9" i="75"/>
  <c r="H9" i="75"/>
  <c r="R9" i="75" s="1"/>
  <c r="C9" i="75"/>
  <c r="T8" i="75"/>
  <c r="S8" i="75"/>
  <c r="R8" i="75"/>
  <c r="Q8" i="75"/>
  <c r="H8" i="75"/>
  <c r="P8" i="75" s="1"/>
  <c r="C8" i="75"/>
  <c r="T7" i="75"/>
  <c r="S7" i="75"/>
  <c r="Q7" i="75"/>
  <c r="H7" i="75"/>
  <c r="R7" i="75" s="1"/>
  <c r="C7" i="75"/>
  <c r="T6" i="75"/>
  <c r="S6" i="75"/>
  <c r="Q6" i="75"/>
  <c r="H6" i="75"/>
  <c r="R6" i="75" s="1"/>
  <c r="C6" i="75"/>
  <c r="AC3" i="75"/>
  <c r="K20" i="75" s="1"/>
  <c r="O20" i="75" s="1"/>
  <c r="U3" i="75"/>
  <c r="T3" i="75"/>
  <c r="J53" i="74"/>
  <c r="B43" i="74"/>
  <c r="B42" i="74"/>
  <c r="B40" i="74"/>
  <c r="B39" i="74"/>
  <c r="B37" i="74"/>
  <c r="B32" i="74"/>
  <c r="N21" i="74"/>
  <c r="N8" i="76" s="1"/>
  <c r="M21" i="74"/>
  <c r="M8" i="64" s="1"/>
  <c r="G21" i="74"/>
  <c r="G8" i="76" s="1"/>
  <c r="F21" i="74"/>
  <c r="F8" i="76" s="1"/>
  <c r="E21" i="74"/>
  <c r="E8" i="76" s="1"/>
  <c r="T20" i="74"/>
  <c r="S20" i="74"/>
  <c r="R20" i="74"/>
  <c r="Q20" i="74"/>
  <c r="P20" i="74"/>
  <c r="H20" i="74"/>
  <c r="C20" i="74"/>
  <c r="T19" i="74"/>
  <c r="S19" i="74"/>
  <c r="R19" i="74"/>
  <c r="Q19" i="74"/>
  <c r="H19" i="74"/>
  <c r="P19" i="74" s="1"/>
  <c r="C19" i="74"/>
  <c r="T18" i="74"/>
  <c r="S18" i="74"/>
  <c r="R18" i="74"/>
  <c r="Q18" i="74"/>
  <c r="P18" i="74"/>
  <c r="H18" i="74"/>
  <c r="C18" i="74"/>
  <c r="T17" i="74"/>
  <c r="S17" i="74"/>
  <c r="Q17" i="74"/>
  <c r="P17" i="74"/>
  <c r="H17" i="74"/>
  <c r="R17" i="74" s="1"/>
  <c r="C17" i="74"/>
  <c r="T16" i="74"/>
  <c r="S16" i="74"/>
  <c r="Q16" i="74"/>
  <c r="H16" i="74"/>
  <c r="P16" i="74" s="1"/>
  <c r="C16" i="74"/>
  <c r="T15" i="74"/>
  <c r="S15" i="74"/>
  <c r="R15" i="74"/>
  <c r="P15" i="74"/>
  <c r="H15" i="74"/>
  <c r="C15" i="74"/>
  <c r="T14" i="74"/>
  <c r="S14" i="74"/>
  <c r="Q14" i="74"/>
  <c r="H14" i="74"/>
  <c r="R14" i="74" s="1"/>
  <c r="C14" i="74"/>
  <c r="T13" i="74"/>
  <c r="S13" i="74"/>
  <c r="R13" i="74"/>
  <c r="Q13" i="74"/>
  <c r="H13" i="74"/>
  <c r="P13" i="74" s="1"/>
  <c r="C13" i="74"/>
  <c r="T12" i="74"/>
  <c r="S12" i="74"/>
  <c r="R12" i="74"/>
  <c r="Q12" i="74"/>
  <c r="P12" i="74"/>
  <c r="O12" i="74"/>
  <c r="K12" i="74"/>
  <c r="H12" i="74"/>
  <c r="C12" i="74"/>
  <c r="T11" i="74"/>
  <c r="S11" i="74"/>
  <c r="P11" i="74"/>
  <c r="K11" i="74"/>
  <c r="O11" i="74" s="1"/>
  <c r="Q11" i="74" s="1"/>
  <c r="H11" i="74"/>
  <c r="R11" i="74" s="1"/>
  <c r="C11" i="74"/>
  <c r="T10" i="74"/>
  <c r="S10" i="74"/>
  <c r="Q10" i="74"/>
  <c r="O10" i="74"/>
  <c r="K10" i="74"/>
  <c r="H10" i="74"/>
  <c r="R10" i="74" s="1"/>
  <c r="C10" i="74"/>
  <c r="T9" i="74"/>
  <c r="S9" i="74"/>
  <c r="Q9" i="74"/>
  <c r="P9" i="74"/>
  <c r="O9" i="74"/>
  <c r="K9" i="74"/>
  <c r="H9" i="74"/>
  <c r="R9" i="74" s="1"/>
  <c r="C9" i="74"/>
  <c r="T8" i="74"/>
  <c r="S8" i="74"/>
  <c r="R8" i="74"/>
  <c r="Q8" i="74"/>
  <c r="P8" i="74"/>
  <c r="O8" i="74"/>
  <c r="K8" i="74"/>
  <c r="H8" i="74"/>
  <c r="C8" i="74"/>
  <c r="T7" i="74"/>
  <c r="S7" i="74"/>
  <c r="R7" i="74"/>
  <c r="Q7" i="74"/>
  <c r="O7" i="74"/>
  <c r="P7" i="74" s="1"/>
  <c r="K7" i="74"/>
  <c r="H7" i="74"/>
  <c r="C7" i="74"/>
  <c r="T6" i="74"/>
  <c r="S6" i="74"/>
  <c r="Q6" i="74"/>
  <c r="P6" i="74"/>
  <c r="O6" i="74"/>
  <c r="K6" i="74"/>
  <c r="H6" i="74"/>
  <c r="R6" i="74" s="1"/>
  <c r="C6" i="74"/>
  <c r="AC3" i="74"/>
  <c r="K20" i="74" s="1"/>
  <c r="O20" i="74" s="1"/>
  <c r="U3" i="74"/>
  <c r="T3" i="74"/>
  <c r="J53" i="73"/>
  <c r="B43" i="73"/>
  <c r="B42" i="73"/>
  <c r="B40" i="73"/>
  <c r="B39" i="73"/>
  <c r="B37" i="73"/>
  <c r="B32" i="73"/>
  <c r="N21" i="73"/>
  <c r="N9" i="64" s="1"/>
  <c r="M21" i="73"/>
  <c r="M9" i="76" s="1"/>
  <c r="G21" i="73"/>
  <c r="G9" i="76" s="1"/>
  <c r="F21" i="73"/>
  <c r="F9" i="64" s="1"/>
  <c r="E21" i="73"/>
  <c r="E9" i="76" s="1"/>
  <c r="T20" i="73"/>
  <c r="S20" i="73"/>
  <c r="R20" i="73"/>
  <c r="Q20" i="73"/>
  <c r="P20" i="73"/>
  <c r="H20" i="73"/>
  <c r="C20" i="73"/>
  <c r="T19" i="73"/>
  <c r="S19" i="73"/>
  <c r="R19" i="73"/>
  <c r="Q19" i="73"/>
  <c r="P19" i="73"/>
  <c r="H19" i="73"/>
  <c r="C19" i="73"/>
  <c r="T18" i="73"/>
  <c r="S18" i="73"/>
  <c r="Q18" i="73"/>
  <c r="H18" i="73"/>
  <c r="R18" i="73" s="1"/>
  <c r="C18" i="73"/>
  <c r="T17" i="73"/>
  <c r="S17" i="73"/>
  <c r="Q17" i="73"/>
  <c r="H17" i="73"/>
  <c r="R17" i="73" s="1"/>
  <c r="C17" i="73"/>
  <c r="T16" i="73"/>
  <c r="S16" i="73"/>
  <c r="R16" i="73"/>
  <c r="Q16" i="73"/>
  <c r="H16" i="73"/>
  <c r="P16" i="73" s="1"/>
  <c r="C16" i="73"/>
  <c r="T15" i="73"/>
  <c r="S15" i="73"/>
  <c r="R15" i="73"/>
  <c r="P15" i="73"/>
  <c r="H15" i="73"/>
  <c r="C15" i="73"/>
  <c r="T14" i="73"/>
  <c r="S14" i="73"/>
  <c r="R14" i="73"/>
  <c r="Q14" i="73"/>
  <c r="H14" i="73"/>
  <c r="P14" i="73" s="1"/>
  <c r="C14" i="73"/>
  <c r="T13" i="73"/>
  <c r="S13" i="73"/>
  <c r="Q13" i="73"/>
  <c r="P13" i="73"/>
  <c r="H13" i="73"/>
  <c r="R13" i="73" s="1"/>
  <c r="C13" i="73"/>
  <c r="T12" i="73"/>
  <c r="S12" i="73"/>
  <c r="Q12" i="73"/>
  <c r="P12" i="73"/>
  <c r="H12" i="73"/>
  <c r="R12" i="73" s="1"/>
  <c r="C12" i="73"/>
  <c r="T11" i="73"/>
  <c r="S11" i="73"/>
  <c r="R11" i="73"/>
  <c r="P11" i="73"/>
  <c r="H11" i="73"/>
  <c r="C11" i="73"/>
  <c r="T10" i="73"/>
  <c r="S10" i="73"/>
  <c r="Q10" i="73"/>
  <c r="H10" i="73"/>
  <c r="R10" i="73" s="1"/>
  <c r="C10" i="73"/>
  <c r="T9" i="73"/>
  <c r="S9" i="73"/>
  <c r="Q9" i="73"/>
  <c r="H9" i="73"/>
  <c r="R9" i="73" s="1"/>
  <c r="C9" i="73"/>
  <c r="T8" i="73"/>
  <c r="S8" i="73"/>
  <c r="Q8" i="73"/>
  <c r="P8" i="73"/>
  <c r="H8" i="73"/>
  <c r="R8" i="73" s="1"/>
  <c r="C8" i="73"/>
  <c r="T7" i="73"/>
  <c r="S7" i="73"/>
  <c r="Q7" i="73"/>
  <c r="H7" i="73"/>
  <c r="R7" i="73" s="1"/>
  <c r="C7" i="73"/>
  <c r="T6" i="73"/>
  <c r="S6" i="73"/>
  <c r="R6" i="73"/>
  <c r="Q6" i="73"/>
  <c r="P6" i="73"/>
  <c r="H6" i="73"/>
  <c r="C6" i="73"/>
  <c r="AC3" i="73"/>
  <c r="K20" i="73" s="1"/>
  <c r="O20" i="73" s="1"/>
  <c r="U3" i="73"/>
  <c r="T3" i="73"/>
  <c r="J53" i="72"/>
  <c r="B43" i="72"/>
  <c r="B42" i="72"/>
  <c r="B40" i="72"/>
  <c r="B39" i="72"/>
  <c r="B37" i="72"/>
  <c r="B32" i="72"/>
  <c r="N21" i="72"/>
  <c r="N10" i="76" s="1"/>
  <c r="M21" i="72"/>
  <c r="M10" i="76" s="1"/>
  <c r="G21" i="72"/>
  <c r="G10" i="76" s="1"/>
  <c r="F21" i="72"/>
  <c r="F10" i="76" s="1"/>
  <c r="E21" i="72"/>
  <c r="E10" i="76" s="1"/>
  <c r="T20" i="72"/>
  <c r="S20" i="72"/>
  <c r="R20" i="72"/>
  <c r="Q20" i="72"/>
  <c r="P20" i="72"/>
  <c r="H20" i="72"/>
  <c r="C20" i="72"/>
  <c r="T19" i="72"/>
  <c r="S19" i="72"/>
  <c r="R19" i="72"/>
  <c r="Q19" i="72"/>
  <c r="P19" i="72"/>
  <c r="H19" i="72"/>
  <c r="C19" i="72"/>
  <c r="T18" i="72"/>
  <c r="S18" i="72"/>
  <c r="Q18" i="72"/>
  <c r="P18" i="72"/>
  <c r="H18" i="72"/>
  <c r="R18" i="72" s="1"/>
  <c r="C18" i="72"/>
  <c r="T17" i="72"/>
  <c r="S17" i="72"/>
  <c r="Q17" i="72"/>
  <c r="H17" i="72"/>
  <c r="R17" i="72" s="1"/>
  <c r="C17" i="72"/>
  <c r="T16" i="72"/>
  <c r="S16" i="72"/>
  <c r="Q16" i="72"/>
  <c r="H16" i="72"/>
  <c r="R16" i="72" s="1"/>
  <c r="C16" i="72"/>
  <c r="T15" i="72"/>
  <c r="S15" i="72"/>
  <c r="R15" i="72"/>
  <c r="P15" i="72"/>
  <c r="H15" i="72"/>
  <c r="C15" i="72"/>
  <c r="T14" i="72"/>
  <c r="S14" i="72"/>
  <c r="R14" i="72"/>
  <c r="Q14" i="72"/>
  <c r="H14" i="72"/>
  <c r="P14" i="72" s="1"/>
  <c r="C14" i="72"/>
  <c r="T13" i="72"/>
  <c r="S13" i="72"/>
  <c r="Q13" i="72"/>
  <c r="H13" i="72"/>
  <c r="R13" i="72" s="1"/>
  <c r="C13" i="72"/>
  <c r="T12" i="72"/>
  <c r="S12" i="72"/>
  <c r="Q12" i="72"/>
  <c r="H12" i="72"/>
  <c r="R12" i="72" s="1"/>
  <c r="C12" i="72"/>
  <c r="T11" i="72"/>
  <c r="S11" i="72"/>
  <c r="R11" i="72"/>
  <c r="P11" i="72"/>
  <c r="H11" i="72"/>
  <c r="C11" i="72"/>
  <c r="T10" i="72"/>
  <c r="S10" i="72"/>
  <c r="Q10" i="72"/>
  <c r="H10" i="72"/>
  <c r="R10" i="72" s="1"/>
  <c r="C10" i="72"/>
  <c r="T9" i="72"/>
  <c r="S9" i="72"/>
  <c r="R9" i="72"/>
  <c r="Q9" i="72"/>
  <c r="H9" i="72"/>
  <c r="C9" i="72"/>
  <c r="T8" i="72"/>
  <c r="S8" i="72"/>
  <c r="Q8" i="72"/>
  <c r="P8" i="72"/>
  <c r="H8" i="72"/>
  <c r="R8" i="72" s="1"/>
  <c r="C8" i="72"/>
  <c r="T7" i="72"/>
  <c r="S7" i="72"/>
  <c r="Q7" i="72"/>
  <c r="H7" i="72"/>
  <c r="R7" i="72" s="1"/>
  <c r="C7" i="72"/>
  <c r="T6" i="72"/>
  <c r="S6" i="72"/>
  <c r="R6" i="72"/>
  <c r="Q6" i="72"/>
  <c r="P6" i="72"/>
  <c r="H6" i="72"/>
  <c r="C6" i="72"/>
  <c r="AC3" i="72"/>
  <c r="K20" i="72" s="1"/>
  <c r="O20" i="72" s="1"/>
  <c r="U3" i="72"/>
  <c r="T3" i="72"/>
  <c r="J53" i="71"/>
  <c r="B43" i="71"/>
  <c r="B42" i="71"/>
  <c r="B40" i="71"/>
  <c r="B39" i="71"/>
  <c r="B37" i="71"/>
  <c r="B32" i="71"/>
  <c r="N21" i="71"/>
  <c r="N11" i="64" s="1"/>
  <c r="M21" i="71"/>
  <c r="M11" i="64" s="1"/>
  <c r="G21" i="71"/>
  <c r="G11" i="64" s="1"/>
  <c r="F21" i="71"/>
  <c r="F11" i="64" s="1"/>
  <c r="E21" i="71"/>
  <c r="E11" i="64" s="1"/>
  <c r="T20" i="71"/>
  <c r="S20" i="71"/>
  <c r="R20" i="71"/>
  <c r="Q20" i="71"/>
  <c r="P20" i="71"/>
  <c r="H20" i="71"/>
  <c r="C20" i="71"/>
  <c r="T19" i="71"/>
  <c r="S19" i="71"/>
  <c r="R19" i="71"/>
  <c r="Q19" i="71"/>
  <c r="P19" i="71"/>
  <c r="H19" i="71"/>
  <c r="C19" i="71"/>
  <c r="T18" i="71"/>
  <c r="S18" i="71"/>
  <c r="Q18" i="71"/>
  <c r="P18" i="71"/>
  <c r="H18" i="71"/>
  <c r="R18" i="71" s="1"/>
  <c r="C18" i="71"/>
  <c r="T17" i="71"/>
  <c r="S17" i="71"/>
  <c r="Q17" i="71"/>
  <c r="H17" i="71"/>
  <c r="R17" i="71" s="1"/>
  <c r="C17" i="71"/>
  <c r="T16" i="71"/>
  <c r="S16" i="71"/>
  <c r="Q16" i="71"/>
  <c r="H16" i="71"/>
  <c r="R16" i="71" s="1"/>
  <c r="C16" i="71"/>
  <c r="T15" i="71"/>
  <c r="S15" i="71"/>
  <c r="H15" i="71"/>
  <c r="R15" i="71" s="1"/>
  <c r="C15" i="71"/>
  <c r="T14" i="71"/>
  <c r="S14" i="71"/>
  <c r="R14" i="71"/>
  <c r="Q14" i="71"/>
  <c r="P14" i="71"/>
  <c r="H14" i="71"/>
  <c r="C14" i="71"/>
  <c r="T13" i="71"/>
  <c r="S13" i="71"/>
  <c r="R13" i="71"/>
  <c r="Q13" i="71"/>
  <c r="P13" i="71"/>
  <c r="H13" i="71"/>
  <c r="C13" i="71"/>
  <c r="T12" i="71"/>
  <c r="S12" i="71"/>
  <c r="Q12" i="71"/>
  <c r="H12" i="71"/>
  <c r="R12" i="71" s="1"/>
  <c r="C12" i="71"/>
  <c r="T11" i="71"/>
  <c r="S11" i="71"/>
  <c r="R11" i="71"/>
  <c r="P11" i="71"/>
  <c r="H11" i="71"/>
  <c r="C11" i="71"/>
  <c r="T10" i="71"/>
  <c r="S10" i="71"/>
  <c r="Q10" i="71"/>
  <c r="H10" i="71"/>
  <c r="P10" i="71" s="1"/>
  <c r="C10" i="71"/>
  <c r="T9" i="71"/>
  <c r="S9" i="71"/>
  <c r="Q9" i="71"/>
  <c r="H9" i="71"/>
  <c r="R9" i="71" s="1"/>
  <c r="C9" i="71"/>
  <c r="T8" i="71"/>
  <c r="S8" i="71"/>
  <c r="R8" i="71"/>
  <c r="Q8" i="71"/>
  <c r="P8" i="71"/>
  <c r="H8" i="71"/>
  <c r="C8" i="71"/>
  <c r="T7" i="71"/>
  <c r="S7" i="71"/>
  <c r="Q7" i="71"/>
  <c r="H7" i="71"/>
  <c r="R7" i="71" s="1"/>
  <c r="C7" i="71"/>
  <c r="T6" i="71"/>
  <c r="S6" i="71"/>
  <c r="R6" i="71"/>
  <c r="Q6" i="71"/>
  <c r="P6" i="71"/>
  <c r="H6" i="71"/>
  <c r="C6" i="71"/>
  <c r="AC3" i="71"/>
  <c r="K20" i="71" s="1"/>
  <c r="O20" i="71" s="1"/>
  <c r="U3" i="71"/>
  <c r="T3" i="71"/>
  <c r="J53" i="70"/>
  <c r="B43" i="70"/>
  <c r="B42" i="70"/>
  <c r="B40" i="70"/>
  <c r="B39" i="70"/>
  <c r="B37" i="70"/>
  <c r="B32" i="70"/>
  <c r="N21" i="70"/>
  <c r="N12" i="76" s="1"/>
  <c r="M21" i="70"/>
  <c r="M12" i="64" s="1"/>
  <c r="G21" i="70"/>
  <c r="G12" i="64" s="1"/>
  <c r="F21" i="70"/>
  <c r="F12" i="76" s="1"/>
  <c r="E21" i="70"/>
  <c r="E12" i="64" s="1"/>
  <c r="T20" i="70"/>
  <c r="S20" i="70"/>
  <c r="R20" i="70"/>
  <c r="Q20" i="70"/>
  <c r="P20" i="70"/>
  <c r="H20" i="70"/>
  <c r="C20" i="70"/>
  <c r="T19" i="70"/>
  <c r="S19" i="70"/>
  <c r="R19" i="70"/>
  <c r="Q19" i="70"/>
  <c r="P19" i="70"/>
  <c r="H19" i="70"/>
  <c r="C19" i="70"/>
  <c r="T18" i="70"/>
  <c r="S18" i="70"/>
  <c r="R18" i="70"/>
  <c r="Q18" i="70"/>
  <c r="P18" i="70"/>
  <c r="H18" i="70"/>
  <c r="C18" i="70"/>
  <c r="T17" i="70"/>
  <c r="S17" i="70"/>
  <c r="Q17" i="70"/>
  <c r="H17" i="70"/>
  <c r="R17" i="70" s="1"/>
  <c r="C17" i="70"/>
  <c r="T16" i="70"/>
  <c r="S16" i="70"/>
  <c r="R16" i="70"/>
  <c r="Q16" i="70"/>
  <c r="H16" i="70"/>
  <c r="P16" i="70" s="1"/>
  <c r="C16" i="70"/>
  <c r="T15" i="70"/>
  <c r="S15" i="70"/>
  <c r="R15" i="70"/>
  <c r="P15" i="70"/>
  <c r="H15" i="70"/>
  <c r="C15" i="70"/>
  <c r="T14" i="70"/>
  <c r="S14" i="70"/>
  <c r="Q14" i="70"/>
  <c r="H14" i="70"/>
  <c r="R14" i="70" s="1"/>
  <c r="C14" i="70"/>
  <c r="T13" i="70"/>
  <c r="S13" i="70"/>
  <c r="R13" i="70"/>
  <c r="Q13" i="70"/>
  <c r="H13" i="70"/>
  <c r="P13" i="70" s="1"/>
  <c r="C13" i="70"/>
  <c r="T12" i="70"/>
  <c r="S12" i="70"/>
  <c r="R12" i="70"/>
  <c r="Q12" i="70"/>
  <c r="P12" i="70"/>
  <c r="H12" i="70"/>
  <c r="C12" i="70"/>
  <c r="T11" i="70"/>
  <c r="S11" i="70"/>
  <c r="H11" i="70"/>
  <c r="R11" i="70" s="1"/>
  <c r="C11" i="70"/>
  <c r="T10" i="70"/>
  <c r="S10" i="70"/>
  <c r="Q10" i="70"/>
  <c r="H10" i="70"/>
  <c r="R10" i="70" s="1"/>
  <c r="C10" i="70"/>
  <c r="T9" i="70"/>
  <c r="S9" i="70"/>
  <c r="Q9" i="70"/>
  <c r="H9" i="70"/>
  <c r="P9" i="70" s="1"/>
  <c r="C9" i="70"/>
  <c r="T8" i="70"/>
  <c r="S8" i="70"/>
  <c r="Q8" i="70"/>
  <c r="H8" i="70"/>
  <c r="R8" i="70" s="1"/>
  <c r="C8" i="70"/>
  <c r="T7" i="70"/>
  <c r="S7" i="70"/>
  <c r="Q7" i="70"/>
  <c r="H7" i="70"/>
  <c r="R7" i="70" s="1"/>
  <c r="C7" i="70"/>
  <c r="T6" i="70"/>
  <c r="S6" i="70"/>
  <c r="R6" i="70"/>
  <c r="Q6" i="70"/>
  <c r="H6" i="70"/>
  <c r="P6" i="70" s="1"/>
  <c r="C6" i="70"/>
  <c r="AC3" i="70"/>
  <c r="K20" i="70" s="1"/>
  <c r="O20" i="70" s="1"/>
  <c r="U3" i="70"/>
  <c r="T3" i="70"/>
  <c r="J53" i="69"/>
  <c r="B43" i="69"/>
  <c r="B42" i="69"/>
  <c r="B40" i="69"/>
  <c r="B39" i="69"/>
  <c r="B37" i="69"/>
  <c r="B32" i="69"/>
  <c r="N21" i="69"/>
  <c r="N13" i="64" s="1"/>
  <c r="M21" i="69"/>
  <c r="M13" i="76" s="1"/>
  <c r="G21" i="69"/>
  <c r="G13" i="76" s="1"/>
  <c r="F21" i="69"/>
  <c r="F13" i="64" s="1"/>
  <c r="E21" i="69"/>
  <c r="E13" i="76" s="1"/>
  <c r="T20" i="69"/>
  <c r="S20" i="69"/>
  <c r="R20" i="69"/>
  <c r="Q20" i="69"/>
  <c r="P20" i="69"/>
  <c r="H20" i="69"/>
  <c r="C20" i="69"/>
  <c r="T19" i="69"/>
  <c r="S19" i="69"/>
  <c r="R19" i="69"/>
  <c r="Q19" i="69"/>
  <c r="H19" i="69"/>
  <c r="P19" i="69" s="1"/>
  <c r="C19" i="69"/>
  <c r="T18" i="69"/>
  <c r="S18" i="69"/>
  <c r="R18" i="69"/>
  <c r="Q18" i="69"/>
  <c r="P18" i="69"/>
  <c r="H18" i="69"/>
  <c r="C18" i="69"/>
  <c r="T17" i="69"/>
  <c r="S17" i="69"/>
  <c r="Q17" i="69"/>
  <c r="H17" i="69"/>
  <c r="R17" i="69" s="1"/>
  <c r="C17" i="69"/>
  <c r="T16" i="69"/>
  <c r="S16" i="69"/>
  <c r="Q16" i="69"/>
  <c r="H16" i="69"/>
  <c r="R16" i="69" s="1"/>
  <c r="C16" i="69"/>
  <c r="T15" i="69"/>
  <c r="S15" i="69"/>
  <c r="H15" i="69"/>
  <c r="R15" i="69" s="1"/>
  <c r="C15" i="69"/>
  <c r="T14" i="69"/>
  <c r="S14" i="69"/>
  <c r="Q14" i="69"/>
  <c r="H14" i="69"/>
  <c r="R14" i="69" s="1"/>
  <c r="C14" i="69"/>
  <c r="T13" i="69"/>
  <c r="S13" i="69"/>
  <c r="Q13" i="69"/>
  <c r="P13" i="69"/>
  <c r="H13" i="69"/>
  <c r="R13" i="69" s="1"/>
  <c r="C13" i="69"/>
  <c r="T12" i="69"/>
  <c r="S12" i="69"/>
  <c r="Q12" i="69"/>
  <c r="H12" i="69"/>
  <c r="R12" i="69" s="1"/>
  <c r="C12" i="69"/>
  <c r="T11" i="69"/>
  <c r="S11" i="69"/>
  <c r="R11" i="69"/>
  <c r="P11" i="69"/>
  <c r="H11" i="69"/>
  <c r="C11" i="69"/>
  <c r="T10" i="69"/>
  <c r="S10" i="69"/>
  <c r="Q10" i="69"/>
  <c r="H10" i="69"/>
  <c r="P10" i="69" s="1"/>
  <c r="C10" i="69"/>
  <c r="T9" i="69"/>
  <c r="S9" i="69"/>
  <c r="Q9" i="69"/>
  <c r="H9" i="69"/>
  <c r="R9" i="69" s="1"/>
  <c r="C9" i="69"/>
  <c r="T8" i="69"/>
  <c r="S8" i="69"/>
  <c r="Q8" i="69"/>
  <c r="P8" i="69"/>
  <c r="H8" i="69"/>
  <c r="R8" i="69" s="1"/>
  <c r="C8" i="69"/>
  <c r="T7" i="69"/>
  <c r="S7" i="69"/>
  <c r="Q7" i="69"/>
  <c r="H7" i="69"/>
  <c r="R7" i="69" s="1"/>
  <c r="C7" i="69"/>
  <c r="T6" i="69"/>
  <c r="S6" i="69"/>
  <c r="R6" i="69"/>
  <c r="Q6" i="69"/>
  <c r="P6" i="69"/>
  <c r="H6" i="69"/>
  <c r="C6" i="69"/>
  <c r="AC3" i="69"/>
  <c r="K20" i="69" s="1"/>
  <c r="O20" i="69" s="1"/>
  <c r="U3" i="69"/>
  <c r="T3" i="69"/>
  <c r="J53" i="68"/>
  <c r="B43" i="68"/>
  <c r="B42" i="68"/>
  <c r="B40" i="68"/>
  <c r="B39" i="68"/>
  <c r="B37" i="68"/>
  <c r="B32" i="68"/>
  <c r="N21" i="68"/>
  <c r="N14" i="64" s="1"/>
  <c r="M21" i="68"/>
  <c r="M14" i="76" s="1"/>
  <c r="G21" i="68"/>
  <c r="G14" i="76" s="1"/>
  <c r="F21" i="68"/>
  <c r="F14" i="64" s="1"/>
  <c r="E21" i="68"/>
  <c r="E14" i="76" s="1"/>
  <c r="T20" i="68"/>
  <c r="S20" i="68"/>
  <c r="R20" i="68"/>
  <c r="Q20" i="68"/>
  <c r="P20" i="68"/>
  <c r="H20" i="68"/>
  <c r="C20" i="68"/>
  <c r="T19" i="68"/>
  <c r="S19" i="68"/>
  <c r="R19" i="68"/>
  <c r="Q19" i="68"/>
  <c r="P19" i="68"/>
  <c r="H19" i="68"/>
  <c r="C19" i="68"/>
  <c r="T18" i="68"/>
  <c r="S18" i="68"/>
  <c r="R18" i="68"/>
  <c r="Q18" i="68"/>
  <c r="P18" i="68"/>
  <c r="H18" i="68"/>
  <c r="C18" i="68"/>
  <c r="T17" i="68"/>
  <c r="S17" i="68"/>
  <c r="Q17" i="68"/>
  <c r="H17" i="68"/>
  <c r="R17" i="68" s="1"/>
  <c r="C17" i="68"/>
  <c r="T16" i="68"/>
  <c r="S16" i="68"/>
  <c r="Q16" i="68"/>
  <c r="P16" i="68"/>
  <c r="H16" i="68"/>
  <c r="R16" i="68" s="1"/>
  <c r="C16" i="68"/>
  <c r="T15" i="68"/>
  <c r="S15" i="68"/>
  <c r="R15" i="68"/>
  <c r="P15" i="68"/>
  <c r="H15" i="68"/>
  <c r="C15" i="68"/>
  <c r="T14" i="68"/>
  <c r="S14" i="68"/>
  <c r="Q14" i="68"/>
  <c r="H14" i="68"/>
  <c r="R14" i="68" s="1"/>
  <c r="C14" i="68"/>
  <c r="T13" i="68"/>
  <c r="S13" i="68"/>
  <c r="Q13" i="68"/>
  <c r="H13" i="68"/>
  <c r="R13" i="68" s="1"/>
  <c r="C13" i="68"/>
  <c r="T12" i="68"/>
  <c r="S12" i="68"/>
  <c r="Q12" i="68"/>
  <c r="P12" i="68"/>
  <c r="H12" i="68"/>
  <c r="R12" i="68" s="1"/>
  <c r="C12" i="68"/>
  <c r="T11" i="68"/>
  <c r="S11" i="68"/>
  <c r="H11" i="68"/>
  <c r="R11" i="68" s="1"/>
  <c r="C11" i="68"/>
  <c r="T10" i="68"/>
  <c r="S10" i="68"/>
  <c r="Q10" i="68"/>
  <c r="H10" i="68"/>
  <c r="P10" i="68" s="1"/>
  <c r="C10" i="68"/>
  <c r="T9" i="68"/>
  <c r="S9" i="68"/>
  <c r="Q9" i="68"/>
  <c r="H9" i="68"/>
  <c r="P9" i="68" s="1"/>
  <c r="C9" i="68"/>
  <c r="T8" i="68"/>
  <c r="S8" i="68"/>
  <c r="R8" i="68"/>
  <c r="Q8" i="68"/>
  <c r="P8" i="68"/>
  <c r="H8" i="68"/>
  <c r="C8" i="68"/>
  <c r="T7" i="68"/>
  <c r="S7" i="68"/>
  <c r="Q7" i="68"/>
  <c r="H7" i="68"/>
  <c r="R7" i="68" s="1"/>
  <c r="C7" i="68"/>
  <c r="T6" i="68"/>
  <c r="S6" i="68"/>
  <c r="R6" i="68"/>
  <c r="Q6" i="68"/>
  <c r="P6" i="68"/>
  <c r="H6" i="68"/>
  <c r="C6" i="68"/>
  <c r="AC3" i="68"/>
  <c r="K20" i="68" s="1"/>
  <c r="O20" i="68" s="1"/>
  <c r="U3" i="68"/>
  <c r="T3" i="68"/>
  <c r="J53" i="67"/>
  <c r="B43" i="67"/>
  <c r="B42" i="67"/>
  <c r="B40" i="67"/>
  <c r="B39" i="67"/>
  <c r="B37" i="67"/>
  <c r="B32" i="67"/>
  <c r="N21" i="67"/>
  <c r="N15" i="64" s="1"/>
  <c r="M21" i="67"/>
  <c r="M15" i="76" s="1"/>
  <c r="G21" i="67"/>
  <c r="G15" i="76" s="1"/>
  <c r="F21" i="67"/>
  <c r="F15" i="76" s="1"/>
  <c r="E21" i="67"/>
  <c r="E15" i="64" s="1"/>
  <c r="T20" i="67"/>
  <c r="S20" i="67"/>
  <c r="R20" i="67"/>
  <c r="Q20" i="67"/>
  <c r="P20" i="67"/>
  <c r="H20" i="67"/>
  <c r="C20" i="67"/>
  <c r="T19" i="67"/>
  <c r="S19" i="67"/>
  <c r="R19" i="67"/>
  <c r="Q19" i="67"/>
  <c r="P19" i="67"/>
  <c r="H19" i="67"/>
  <c r="C19" i="67"/>
  <c r="T18" i="67"/>
  <c r="S18" i="67"/>
  <c r="R18" i="67"/>
  <c r="Q18" i="67"/>
  <c r="H18" i="67"/>
  <c r="P18" i="67" s="1"/>
  <c r="C18" i="67"/>
  <c r="T17" i="67"/>
  <c r="S17" i="67"/>
  <c r="Q17" i="67"/>
  <c r="H17" i="67"/>
  <c r="R17" i="67" s="1"/>
  <c r="C17" i="67"/>
  <c r="T16" i="67"/>
  <c r="S16" i="67"/>
  <c r="R16" i="67"/>
  <c r="Q16" i="67"/>
  <c r="H16" i="67"/>
  <c r="P16" i="67" s="1"/>
  <c r="C16" i="67"/>
  <c r="T15" i="67"/>
  <c r="S15" i="67"/>
  <c r="R15" i="67"/>
  <c r="P15" i="67"/>
  <c r="H15" i="67"/>
  <c r="C15" i="67"/>
  <c r="T14" i="67"/>
  <c r="S14" i="67"/>
  <c r="Q14" i="67"/>
  <c r="H14" i="67"/>
  <c r="R14" i="67" s="1"/>
  <c r="C14" i="67"/>
  <c r="T13" i="67"/>
  <c r="S13" i="67"/>
  <c r="R13" i="67"/>
  <c r="Q13" i="67"/>
  <c r="P13" i="67"/>
  <c r="H13" i="67"/>
  <c r="C13" i="67"/>
  <c r="T12" i="67"/>
  <c r="S12" i="67"/>
  <c r="R12" i="67"/>
  <c r="Q12" i="67"/>
  <c r="H12" i="67"/>
  <c r="P12" i="67" s="1"/>
  <c r="C12" i="67"/>
  <c r="T11" i="67"/>
  <c r="S11" i="67"/>
  <c r="H11" i="67"/>
  <c r="R11" i="67" s="1"/>
  <c r="C11" i="67"/>
  <c r="T10" i="67"/>
  <c r="S10" i="67"/>
  <c r="Q10" i="67"/>
  <c r="H10" i="67"/>
  <c r="P10" i="67" s="1"/>
  <c r="C10" i="67"/>
  <c r="T9" i="67"/>
  <c r="S9" i="67"/>
  <c r="Q9" i="67"/>
  <c r="H9" i="67"/>
  <c r="R9" i="67" s="1"/>
  <c r="C9" i="67"/>
  <c r="T8" i="67"/>
  <c r="S8" i="67"/>
  <c r="R8" i="67"/>
  <c r="Q8" i="67"/>
  <c r="P8" i="67"/>
  <c r="H8" i="67"/>
  <c r="C8" i="67"/>
  <c r="T7" i="67"/>
  <c r="S7" i="67"/>
  <c r="R7" i="67"/>
  <c r="Q7" i="67"/>
  <c r="H7" i="67"/>
  <c r="C7" i="67"/>
  <c r="T6" i="67"/>
  <c r="S6" i="67"/>
  <c r="Q6" i="67"/>
  <c r="H6" i="67"/>
  <c r="R6" i="67" s="1"/>
  <c r="C6" i="67"/>
  <c r="AC3" i="67"/>
  <c r="K20" i="67" s="1"/>
  <c r="O20" i="67" s="1"/>
  <c r="U3" i="67"/>
  <c r="T3" i="67"/>
  <c r="J53" i="66"/>
  <c r="B43" i="66"/>
  <c r="B42" i="66"/>
  <c r="B40" i="66"/>
  <c r="B39" i="66"/>
  <c r="B37" i="66"/>
  <c r="B32" i="66"/>
  <c r="N21" i="66"/>
  <c r="N16" i="76" s="1"/>
  <c r="M21" i="66"/>
  <c r="M16" i="64" s="1"/>
  <c r="G21" i="66"/>
  <c r="G16" i="64" s="1"/>
  <c r="F21" i="66"/>
  <c r="F16" i="64" s="1"/>
  <c r="E21" i="66"/>
  <c r="E16" i="64" s="1"/>
  <c r="T20" i="66"/>
  <c r="S20" i="66"/>
  <c r="R20" i="66"/>
  <c r="Q20" i="66"/>
  <c r="P20" i="66"/>
  <c r="H20" i="66"/>
  <c r="C20" i="66"/>
  <c r="T19" i="66"/>
  <c r="S19" i="66"/>
  <c r="Q19" i="66"/>
  <c r="H19" i="66"/>
  <c r="R19" i="66" s="1"/>
  <c r="C19" i="66"/>
  <c r="T18" i="66"/>
  <c r="S18" i="66"/>
  <c r="R18" i="66"/>
  <c r="Q18" i="66"/>
  <c r="P18" i="66"/>
  <c r="H18" i="66"/>
  <c r="C18" i="66"/>
  <c r="T17" i="66"/>
  <c r="S17" i="66"/>
  <c r="R17" i="66"/>
  <c r="Q17" i="66"/>
  <c r="H17" i="66"/>
  <c r="P17" i="66" s="1"/>
  <c r="C17" i="66"/>
  <c r="T16" i="66"/>
  <c r="S16" i="66"/>
  <c r="Q16" i="66"/>
  <c r="H16" i="66"/>
  <c r="P16" i="66" s="1"/>
  <c r="C16" i="66"/>
  <c r="T15" i="66"/>
  <c r="S15" i="66"/>
  <c r="P15" i="66"/>
  <c r="H15" i="66"/>
  <c r="R15" i="66" s="1"/>
  <c r="C15" i="66"/>
  <c r="T14" i="66"/>
  <c r="S14" i="66"/>
  <c r="Q14" i="66"/>
  <c r="P14" i="66"/>
  <c r="H14" i="66"/>
  <c r="R14" i="66" s="1"/>
  <c r="C14" i="66"/>
  <c r="T13" i="66"/>
  <c r="S13" i="66"/>
  <c r="Q13" i="66"/>
  <c r="H13" i="66"/>
  <c r="P13" i="66" s="1"/>
  <c r="C13" i="66"/>
  <c r="T12" i="66"/>
  <c r="S12" i="66"/>
  <c r="R12" i="66"/>
  <c r="Q12" i="66"/>
  <c r="P12" i="66"/>
  <c r="H12" i="66"/>
  <c r="C12" i="66"/>
  <c r="T11" i="66"/>
  <c r="S11" i="66"/>
  <c r="H11" i="66"/>
  <c r="R11" i="66" s="1"/>
  <c r="C11" i="66"/>
  <c r="T10" i="66"/>
  <c r="S10" i="66"/>
  <c r="R10" i="66"/>
  <c r="Q10" i="66"/>
  <c r="H10" i="66"/>
  <c r="P10" i="66" s="1"/>
  <c r="C10" i="66"/>
  <c r="T9" i="66"/>
  <c r="S9" i="66"/>
  <c r="Q9" i="66"/>
  <c r="H9" i="66"/>
  <c r="C9" i="66"/>
  <c r="T8" i="66"/>
  <c r="S8" i="66"/>
  <c r="Q8" i="66"/>
  <c r="H8" i="66"/>
  <c r="P8" i="66" s="1"/>
  <c r="C8" i="66"/>
  <c r="T7" i="66"/>
  <c r="S7" i="66"/>
  <c r="Q7" i="66"/>
  <c r="H7" i="66"/>
  <c r="R7" i="66" s="1"/>
  <c r="C7" i="66"/>
  <c r="T6" i="66"/>
  <c r="S6" i="66"/>
  <c r="Q6" i="66"/>
  <c r="H6" i="66"/>
  <c r="R6" i="66" s="1"/>
  <c r="C6" i="66"/>
  <c r="AC3" i="66"/>
  <c r="K20" i="66" s="1"/>
  <c r="O20" i="66" s="1"/>
  <c r="U3" i="66"/>
  <c r="T3" i="66"/>
  <c r="J53" i="65"/>
  <c r="B43" i="65"/>
  <c r="B42" i="65"/>
  <c r="B40" i="65"/>
  <c r="B39" i="65"/>
  <c r="B37" i="65"/>
  <c r="B32" i="65"/>
  <c r="N21" i="65"/>
  <c r="N17" i="76" s="1"/>
  <c r="M21" i="65"/>
  <c r="M17" i="76" s="1"/>
  <c r="G21" i="65"/>
  <c r="G17" i="64" s="1"/>
  <c r="F21" i="65"/>
  <c r="F17" i="76" s="1"/>
  <c r="E21" i="65"/>
  <c r="E17" i="64" s="1"/>
  <c r="T20" i="65"/>
  <c r="S20" i="65"/>
  <c r="R20" i="65"/>
  <c r="Q20" i="65"/>
  <c r="P20" i="65"/>
  <c r="H20" i="65"/>
  <c r="C20" i="65"/>
  <c r="T19" i="65"/>
  <c r="S19" i="65"/>
  <c r="Q19" i="65"/>
  <c r="H19" i="65"/>
  <c r="R19" i="65" s="1"/>
  <c r="C19" i="65"/>
  <c r="T18" i="65"/>
  <c r="S18" i="65"/>
  <c r="R18" i="65"/>
  <c r="Q18" i="65"/>
  <c r="P18" i="65"/>
  <c r="H18" i="65"/>
  <c r="C18" i="65"/>
  <c r="T17" i="65"/>
  <c r="S17" i="65"/>
  <c r="R17" i="65"/>
  <c r="Q17" i="65"/>
  <c r="H17" i="65"/>
  <c r="P17" i="65" s="1"/>
  <c r="C17" i="65"/>
  <c r="T16" i="65"/>
  <c r="S16" i="65"/>
  <c r="Q16" i="65"/>
  <c r="H16" i="65"/>
  <c r="R16" i="65" s="1"/>
  <c r="C16" i="65"/>
  <c r="T15" i="65"/>
  <c r="S15" i="65"/>
  <c r="P15" i="65"/>
  <c r="H15" i="65"/>
  <c r="R15" i="65" s="1"/>
  <c r="C15" i="65"/>
  <c r="T14" i="65"/>
  <c r="S14" i="65"/>
  <c r="R14" i="65"/>
  <c r="Q14" i="65"/>
  <c r="H14" i="65"/>
  <c r="P14" i="65" s="1"/>
  <c r="C14" i="65"/>
  <c r="T13" i="65"/>
  <c r="S13" i="65"/>
  <c r="Q13" i="65"/>
  <c r="H13" i="65"/>
  <c r="R13" i="65" s="1"/>
  <c r="C13" i="65"/>
  <c r="T12" i="65"/>
  <c r="S12" i="65"/>
  <c r="R12" i="65"/>
  <c r="Q12" i="65"/>
  <c r="H12" i="65"/>
  <c r="P12" i="65" s="1"/>
  <c r="C12" i="65"/>
  <c r="T11" i="65"/>
  <c r="S11" i="65"/>
  <c r="P11" i="65"/>
  <c r="H11" i="65"/>
  <c r="R11" i="65" s="1"/>
  <c r="C11" i="65"/>
  <c r="T10" i="65"/>
  <c r="S10" i="65"/>
  <c r="Q10" i="65"/>
  <c r="H10" i="65"/>
  <c r="R10" i="65" s="1"/>
  <c r="C10" i="65"/>
  <c r="T9" i="65"/>
  <c r="S9" i="65"/>
  <c r="Q9" i="65"/>
  <c r="H9" i="65"/>
  <c r="C9" i="65"/>
  <c r="T8" i="65"/>
  <c r="S8" i="65"/>
  <c r="R8" i="65"/>
  <c r="Q8" i="65"/>
  <c r="H8" i="65"/>
  <c r="P8" i="65" s="1"/>
  <c r="C8" i="65"/>
  <c r="T7" i="65"/>
  <c r="S7" i="65"/>
  <c r="Q7" i="65"/>
  <c r="H7" i="65"/>
  <c r="R7" i="65" s="1"/>
  <c r="C7" i="65"/>
  <c r="T6" i="65"/>
  <c r="S6" i="65"/>
  <c r="Q6" i="65"/>
  <c r="H6" i="65"/>
  <c r="R6" i="65" s="1"/>
  <c r="C6" i="65"/>
  <c r="AC3" i="65"/>
  <c r="K20" i="65" s="1"/>
  <c r="O20" i="65" s="1"/>
  <c r="U3" i="65"/>
  <c r="T3" i="65"/>
  <c r="B40" i="64"/>
  <c r="B39" i="64"/>
  <c r="B37" i="64"/>
  <c r="B36" i="64"/>
  <c r="B34" i="64"/>
  <c r="B29" i="64"/>
  <c r="AC3" i="64"/>
  <c r="U3" i="64"/>
  <c r="T3" i="64"/>
  <c r="J53" i="63"/>
  <c r="N21" i="63"/>
  <c r="M21" i="63"/>
  <c r="G21" i="63"/>
  <c r="F21" i="63"/>
  <c r="E21" i="63"/>
  <c r="T20" i="63"/>
  <c r="S20" i="63"/>
  <c r="R20" i="63"/>
  <c r="Q20" i="63"/>
  <c r="H20" i="63"/>
  <c r="P20" i="63" s="1"/>
  <c r="C20" i="63"/>
  <c r="T19" i="63"/>
  <c r="S19" i="63"/>
  <c r="Q19" i="63"/>
  <c r="H19" i="63"/>
  <c r="R19" i="63" s="1"/>
  <c r="C19" i="63"/>
  <c r="T18" i="63"/>
  <c r="S18" i="63"/>
  <c r="Q18" i="63"/>
  <c r="H18" i="63"/>
  <c r="R18" i="63" s="1"/>
  <c r="C18" i="63"/>
  <c r="T17" i="63"/>
  <c r="S17" i="63"/>
  <c r="Q17" i="63"/>
  <c r="H17" i="63"/>
  <c r="R17" i="63" s="1"/>
  <c r="C17" i="63"/>
  <c r="T16" i="63"/>
  <c r="S16" i="63"/>
  <c r="Q16" i="63"/>
  <c r="H16" i="63"/>
  <c r="R16" i="63" s="1"/>
  <c r="C16" i="63"/>
  <c r="T15" i="63"/>
  <c r="S15" i="63"/>
  <c r="Q15" i="63"/>
  <c r="H15" i="63"/>
  <c r="R15" i="63" s="1"/>
  <c r="C15" i="63"/>
  <c r="T14" i="63"/>
  <c r="S14" i="63"/>
  <c r="Q14" i="63"/>
  <c r="H14" i="63"/>
  <c r="C14" i="63"/>
  <c r="T13" i="63"/>
  <c r="S13" i="63"/>
  <c r="R13" i="63"/>
  <c r="Q13" i="63"/>
  <c r="H13" i="63"/>
  <c r="P13" i="63" s="1"/>
  <c r="C13" i="63"/>
  <c r="T12" i="63"/>
  <c r="S12" i="63"/>
  <c r="Q12" i="63"/>
  <c r="H12" i="63"/>
  <c r="P12" i="63" s="1"/>
  <c r="C12" i="63"/>
  <c r="T11" i="63"/>
  <c r="S11" i="63"/>
  <c r="Q11" i="63"/>
  <c r="H11" i="63"/>
  <c r="R11" i="63" s="1"/>
  <c r="C11" i="63"/>
  <c r="T10" i="63"/>
  <c r="S10" i="63"/>
  <c r="H10" i="63"/>
  <c r="R10" i="63" s="1"/>
  <c r="C10" i="63"/>
  <c r="T9" i="63"/>
  <c r="S9" i="63"/>
  <c r="H9" i="63"/>
  <c r="R9" i="63" s="1"/>
  <c r="C9" i="63"/>
  <c r="T8" i="63"/>
  <c r="S8" i="63"/>
  <c r="Q8" i="63"/>
  <c r="H8" i="63"/>
  <c r="R8" i="63" s="1"/>
  <c r="C8" i="63"/>
  <c r="T7" i="63"/>
  <c r="S7" i="63"/>
  <c r="Q7" i="63"/>
  <c r="H7" i="63"/>
  <c r="R7" i="63" s="1"/>
  <c r="C7" i="63"/>
  <c r="T6" i="63"/>
  <c r="S6" i="63"/>
  <c r="Q6" i="63"/>
  <c r="H6" i="63"/>
  <c r="C6" i="63"/>
  <c r="AC3" i="63"/>
  <c r="K20" i="63" s="1"/>
  <c r="O20" i="63" s="1"/>
  <c r="U2" i="63"/>
  <c r="T2" i="63"/>
  <c r="U18" i="69" l="1"/>
  <c r="U18" i="70"/>
  <c r="U8" i="71"/>
  <c r="U18" i="66"/>
  <c r="U18" i="67"/>
  <c r="U16" i="63"/>
  <c r="U8" i="73"/>
  <c r="U20" i="73"/>
  <c r="U12" i="74"/>
  <c r="U6" i="66"/>
  <c r="U12" i="73"/>
  <c r="U14" i="74"/>
  <c r="U14" i="66"/>
  <c r="U12" i="67"/>
  <c r="U15" i="69"/>
  <c r="U20" i="69"/>
  <c r="U7" i="72"/>
  <c r="U19" i="63"/>
  <c r="U14" i="67"/>
  <c r="U20" i="68"/>
  <c r="U20" i="70"/>
  <c r="U9" i="67"/>
  <c r="U12" i="69"/>
  <c r="U20" i="71"/>
  <c r="U20" i="66"/>
  <c r="U20" i="74"/>
  <c r="U18" i="71"/>
  <c r="U19" i="66"/>
  <c r="U20" i="67"/>
  <c r="U17" i="68"/>
  <c r="U15" i="70"/>
  <c r="U17" i="70"/>
  <c r="U18" i="72"/>
  <c r="U18" i="73"/>
  <c r="U12" i="71"/>
  <c r="U8" i="72"/>
  <c r="U17" i="72"/>
  <c r="U13" i="73"/>
  <c r="U17" i="74"/>
  <c r="U7" i="68"/>
  <c r="U7" i="70"/>
  <c r="U20" i="72"/>
  <c r="U14" i="75"/>
  <c r="U17" i="66"/>
  <c r="U14" i="68"/>
  <c r="U7" i="73"/>
  <c r="U7" i="67"/>
  <c r="U13" i="71"/>
  <c r="U13" i="72"/>
  <c r="U20" i="75"/>
  <c r="U14" i="65"/>
  <c r="U18" i="65"/>
  <c r="U20" i="65"/>
  <c r="U19" i="65"/>
  <c r="U20" i="63"/>
  <c r="P6" i="65"/>
  <c r="U10" i="63"/>
  <c r="N8" i="64"/>
  <c r="N10" i="64"/>
  <c r="U13" i="67"/>
  <c r="U6" i="69"/>
  <c r="U8" i="69"/>
  <c r="U13" i="69"/>
  <c r="U8" i="70"/>
  <c r="U13" i="70"/>
  <c r="U6" i="71"/>
  <c r="U14" i="71"/>
  <c r="U16" i="71"/>
  <c r="U16" i="72"/>
  <c r="U11" i="73"/>
  <c r="U13" i="75"/>
  <c r="U7" i="63"/>
  <c r="U9" i="63"/>
  <c r="U13" i="63"/>
  <c r="U12" i="65"/>
  <c r="U7" i="66"/>
  <c r="U8" i="75"/>
  <c r="U17" i="63"/>
  <c r="U8" i="68"/>
  <c r="U8" i="74"/>
  <c r="U15" i="74"/>
  <c r="U18" i="74"/>
  <c r="P11" i="66"/>
  <c r="P17" i="67"/>
  <c r="P17" i="68"/>
  <c r="P12" i="69"/>
  <c r="P15" i="69"/>
  <c r="P17" i="70"/>
  <c r="P12" i="71"/>
  <c r="P18" i="73"/>
  <c r="P14" i="74"/>
  <c r="P12" i="75"/>
  <c r="P16" i="65"/>
  <c r="C21" i="63"/>
  <c r="U13" i="65"/>
  <c r="P19" i="65"/>
  <c r="P6" i="66"/>
  <c r="P19" i="66"/>
  <c r="P6" i="67"/>
  <c r="P11" i="67"/>
  <c r="P14" i="67"/>
  <c r="P14" i="68"/>
  <c r="P17" i="69"/>
  <c r="P14" i="70"/>
  <c r="P15" i="71"/>
  <c r="R16" i="66"/>
  <c r="U16" i="66" s="1"/>
  <c r="P11" i="70"/>
  <c r="P17" i="71"/>
  <c r="P12" i="72"/>
  <c r="P17" i="72"/>
  <c r="U9" i="74"/>
  <c r="P9" i="75"/>
  <c r="P14" i="75"/>
  <c r="U8" i="63"/>
  <c r="P16" i="63"/>
  <c r="U10" i="65"/>
  <c r="P11" i="68"/>
  <c r="U16" i="68"/>
  <c r="P14" i="69"/>
  <c r="U9" i="73"/>
  <c r="P17" i="73"/>
  <c r="P6" i="75"/>
  <c r="R8" i="66"/>
  <c r="U8" i="66" s="1"/>
  <c r="R13" i="66"/>
  <c r="U13" i="66" s="1"/>
  <c r="P9" i="73"/>
  <c r="P11" i="75"/>
  <c r="U11" i="63"/>
  <c r="U10" i="66"/>
  <c r="U16" i="67"/>
  <c r="U13" i="68"/>
  <c r="U11" i="69"/>
  <c r="U16" i="69"/>
  <c r="U16" i="70"/>
  <c r="U11" i="71"/>
  <c r="U13" i="74"/>
  <c r="U15" i="66"/>
  <c r="M13" i="64"/>
  <c r="M16" i="76"/>
  <c r="M8" i="76"/>
  <c r="N11" i="76"/>
  <c r="N14" i="76"/>
  <c r="N16" i="64"/>
  <c r="N13" i="76"/>
  <c r="N9" i="76"/>
  <c r="N15" i="76"/>
  <c r="N17" i="64"/>
  <c r="N12" i="64"/>
  <c r="M12" i="76"/>
  <c r="M9" i="64"/>
  <c r="M10" i="64"/>
  <c r="M11" i="76"/>
  <c r="M15" i="64"/>
  <c r="M17" i="64"/>
  <c r="M7" i="64"/>
  <c r="M14" i="64"/>
  <c r="G8" i="64"/>
  <c r="G16" i="76"/>
  <c r="G11" i="76"/>
  <c r="G13" i="64"/>
  <c r="G14" i="64"/>
  <c r="G9" i="64"/>
  <c r="G15" i="64"/>
  <c r="G10" i="64"/>
  <c r="G7" i="76"/>
  <c r="G12" i="76"/>
  <c r="G17" i="76"/>
  <c r="U15" i="75"/>
  <c r="U15" i="68"/>
  <c r="U15" i="71"/>
  <c r="U15" i="72"/>
  <c r="U15" i="73"/>
  <c r="U15" i="65"/>
  <c r="U15" i="67"/>
  <c r="H21" i="74"/>
  <c r="H8" i="76" s="1"/>
  <c r="R10" i="71"/>
  <c r="R21" i="71" s="1"/>
  <c r="R10" i="68"/>
  <c r="U10" i="68" s="1"/>
  <c r="P10" i="74"/>
  <c r="P10" i="65"/>
  <c r="U10" i="70"/>
  <c r="U10" i="75"/>
  <c r="R10" i="67"/>
  <c r="U10" i="67" s="1"/>
  <c r="R10" i="69"/>
  <c r="U10" i="69" s="1"/>
  <c r="U10" i="72"/>
  <c r="U10" i="73"/>
  <c r="U7" i="65"/>
  <c r="U7" i="75"/>
  <c r="U7" i="71"/>
  <c r="U7" i="74"/>
  <c r="P7" i="72"/>
  <c r="U7" i="69"/>
  <c r="U6" i="67"/>
  <c r="U6" i="68"/>
  <c r="U12" i="68"/>
  <c r="U12" i="72"/>
  <c r="U12" i="75"/>
  <c r="U12" i="70"/>
  <c r="U12" i="66"/>
  <c r="U14" i="69"/>
  <c r="U14" i="70"/>
  <c r="U14" i="72"/>
  <c r="U14" i="73"/>
  <c r="U19" i="73"/>
  <c r="U19" i="67"/>
  <c r="U19" i="69"/>
  <c r="U19" i="71"/>
  <c r="U19" i="74"/>
  <c r="U19" i="70"/>
  <c r="U19" i="72"/>
  <c r="U19" i="68"/>
  <c r="U19" i="75"/>
  <c r="U18" i="68"/>
  <c r="U18" i="75"/>
  <c r="U17" i="67"/>
  <c r="U17" i="69"/>
  <c r="U17" i="71"/>
  <c r="U17" i="73"/>
  <c r="F13" i="76"/>
  <c r="F11" i="76"/>
  <c r="F17" i="64"/>
  <c r="U17" i="65"/>
  <c r="U17" i="75"/>
  <c r="F8" i="64"/>
  <c r="F15" i="64"/>
  <c r="U16" i="73"/>
  <c r="U16" i="75"/>
  <c r="P16" i="72"/>
  <c r="P16" i="69"/>
  <c r="R16" i="74"/>
  <c r="U16" i="74" s="1"/>
  <c r="P16" i="71"/>
  <c r="U16" i="65"/>
  <c r="C21" i="67"/>
  <c r="C15" i="76" s="1"/>
  <c r="P13" i="65"/>
  <c r="H21" i="69"/>
  <c r="H13" i="64" s="1"/>
  <c r="P13" i="72"/>
  <c r="P13" i="75"/>
  <c r="P13" i="68"/>
  <c r="T21" i="65"/>
  <c r="T17" i="76" s="1"/>
  <c r="U8" i="67"/>
  <c r="C21" i="68"/>
  <c r="C14" i="64" s="1"/>
  <c r="P8" i="70"/>
  <c r="U8" i="65"/>
  <c r="H21" i="66"/>
  <c r="H16" i="76" s="1"/>
  <c r="H21" i="72"/>
  <c r="H10" i="76" s="1"/>
  <c r="P10" i="70"/>
  <c r="P10" i="72"/>
  <c r="P10" i="73"/>
  <c r="U10" i="74"/>
  <c r="P10" i="75"/>
  <c r="H21" i="65"/>
  <c r="H17" i="76" s="1"/>
  <c r="S21" i="69"/>
  <c r="S13" i="76" s="1"/>
  <c r="T21" i="73"/>
  <c r="T9" i="76" s="1"/>
  <c r="T21" i="69"/>
  <c r="T13" i="76" s="1"/>
  <c r="H21" i="75"/>
  <c r="H7" i="64" s="1"/>
  <c r="C21" i="72"/>
  <c r="C10" i="76" s="1"/>
  <c r="H21" i="73"/>
  <c r="H9" i="76" s="1"/>
  <c r="C21" i="75"/>
  <c r="C7" i="64" s="1"/>
  <c r="E8" i="64"/>
  <c r="E11" i="76"/>
  <c r="U9" i="71"/>
  <c r="P9" i="72"/>
  <c r="P9" i="65"/>
  <c r="R9" i="65"/>
  <c r="U9" i="65" s="1"/>
  <c r="H21" i="67"/>
  <c r="H15" i="76" s="1"/>
  <c r="T21" i="68"/>
  <c r="T14" i="76" s="1"/>
  <c r="P21" i="74"/>
  <c r="P8" i="76" s="1"/>
  <c r="S21" i="70"/>
  <c r="S12" i="64" s="1"/>
  <c r="S21" i="66"/>
  <c r="S16" i="64" s="1"/>
  <c r="E7" i="64"/>
  <c r="U9" i="69"/>
  <c r="P9" i="66"/>
  <c r="H21" i="68"/>
  <c r="U9" i="75"/>
  <c r="E14" i="64"/>
  <c r="H21" i="71"/>
  <c r="U9" i="72"/>
  <c r="R9" i="68"/>
  <c r="U9" i="68" s="1"/>
  <c r="P9" i="69"/>
  <c r="T21" i="72"/>
  <c r="T10" i="76" s="1"/>
  <c r="R21" i="73"/>
  <c r="T21" i="75"/>
  <c r="T7" i="76" s="1"/>
  <c r="E13" i="64"/>
  <c r="E12" i="76"/>
  <c r="E17" i="76"/>
  <c r="E10" i="64"/>
  <c r="R9" i="70"/>
  <c r="U9" i="70" s="1"/>
  <c r="P9" i="71"/>
  <c r="E9" i="64"/>
  <c r="E16" i="76"/>
  <c r="P9" i="67"/>
  <c r="S21" i="71"/>
  <c r="S11" i="64" s="1"/>
  <c r="C21" i="73"/>
  <c r="C9" i="64" s="1"/>
  <c r="T21" i="74"/>
  <c r="E15" i="76"/>
  <c r="H21" i="70"/>
  <c r="R9" i="66"/>
  <c r="U9" i="66" s="1"/>
  <c r="R21" i="72"/>
  <c r="R21" i="75"/>
  <c r="H8" i="64"/>
  <c r="F12" i="64"/>
  <c r="F7" i="64"/>
  <c r="U11" i="67"/>
  <c r="C21" i="71"/>
  <c r="S21" i="73"/>
  <c r="F10" i="64"/>
  <c r="F16" i="76"/>
  <c r="U11" i="68"/>
  <c r="U11" i="72"/>
  <c r="U11" i="75"/>
  <c r="F9" i="76"/>
  <c r="F14" i="76"/>
  <c r="T21" i="66"/>
  <c r="S21" i="74"/>
  <c r="T21" i="70"/>
  <c r="U11" i="65"/>
  <c r="C21" i="69"/>
  <c r="T21" i="71"/>
  <c r="U11" i="70"/>
  <c r="C21" i="74"/>
  <c r="S21" i="65"/>
  <c r="C21" i="65"/>
  <c r="S21" i="67"/>
  <c r="U11" i="66"/>
  <c r="T21" i="67"/>
  <c r="C21" i="66"/>
  <c r="S21" i="68"/>
  <c r="C21" i="70"/>
  <c r="S21" i="72"/>
  <c r="U11" i="74"/>
  <c r="S21" i="75"/>
  <c r="U6" i="75"/>
  <c r="K6" i="75"/>
  <c r="O6" i="75" s="1"/>
  <c r="K7" i="75"/>
  <c r="O7" i="75" s="1"/>
  <c r="P7" i="75" s="1"/>
  <c r="K8" i="75"/>
  <c r="O8" i="75" s="1"/>
  <c r="K9" i="75"/>
  <c r="O9" i="75" s="1"/>
  <c r="K10" i="75"/>
  <c r="O10" i="75" s="1"/>
  <c r="K11" i="75"/>
  <c r="O11" i="75" s="1"/>
  <c r="Q11" i="75" s="1"/>
  <c r="K12" i="75"/>
  <c r="O12" i="75" s="1"/>
  <c r="K13" i="75"/>
  <c r="O13" i="75" s="1"/>
  <c r="K14" i="75"/>
  <c r="O14" i="75" s="1"/>
  <c r="K15" i="75"/>
  <c r="O15" i="75" s="1"/>
  <c r="Q15" i="75" s="1"/>
  <c r="K16" i="75"/>
  <c r="O16" i="75" s="1"/>
  <c r="K17" i="75"/>
  <c r="O17" i="75" s="1"/>
  <c r="K18" i="75"/>
  <c r="O18" i="75" s="1"/>
  <c r="K19" i="75"/>
  <c r="O19" i="75" s="1"/>
  <c r="U6" i="74"/>
  <c r="K13" i="74"/>
  <c r="O13" i="74" s="1"/>
  <c r="K14" i="74"/>
  <c r="O14" i="74" s="1"/>
  <c r="K15" i="74"/>
  <c r="O15" i="74" s="1"/>
  <c r="Q15" i="74" s="1"/>
  <c r="Q21" i="74" s="1"/>
  <c r="Q8" i="76" s="1"/>
  <c r="K16" i="74"/>
  <c r="O16" i="74" s="1"/>
  <c r="K17" i="74"/>
  <c r="O17" i="74" s="1"/>
  <c r="K18" i="74"/>
  <c r="O18" i="74" s="1"/>
  <c r="K19" i="74"/>
  <c r="O19" i="74" s="1"/>
  <c r="U6" i="73"/>
  <c r="K6" i="73"/>
  <c r="O6" i="73" s="1"/>
  <c r="K7" i="73"/>
  <c r="O7" i="73" s="1"/>
  <c r="P7" i="73" s="1"/>
  <c r="K8" i="73"/>
  <c r="O8" i="73" s="1"/>
  <c r="K9" i="73"/>
  <c r="O9" i="73" s="1"/>
  <c r="K10" i="73"/>
  <c r="O10" i="73" s="1"/>
  <c r="K11" i="73"/>
  <c r="O11" i="73" s="1"/>
  <c r="Q11" i="73" s="1"/>
  <c r="K12" i="73"/>
  <c r="O12" i="73" s="1"/>
  <c r="K13" i="73"/>
  <c r="O13" i="73" s="1"/>
  <c r="K14" i="73"/>
  <c r="O14" i="73" s="1"/>
  <c r="K15" i="73"/>
  <c r="O15" i="73" s="1"/>
  <c r="Q15" i="73" s="1"/>
  <c r="K16" i="73"/>
  <c r="O16" i="73" s="1"/>
  <c r="K17" i="73"/>
  <c r="O17" i="73" s="1"/>
  <c r="K18" i="73"/>
  <c r="O18" i="73" s="1"/>
  <c r="K19" i="73"/>
  <c r="O19" i="73" s="1"/>
  <c r="U6" i="72"/>
  <c r="K6" i="72"/>
  <c r="O6" i="72" s="1"/>
  <c r="K7" i="72"/>
  <c r="O7" i="72" s="1"/>
  <c r="K8" i="72"/>
  <c r="O8" i="72" s="1"/>
  <c r="K9" i="72"/>
  <c r="O9" i="72" s="1"/>
  <c r="K10" i="72"/>
  <c r="O10" i="72" s="1"/>
  <c r="K11" i="72"/>
  <c r="O11" i="72" s="1"/>
  <c r="Q11" i="72" s="1"/>
  <c r="Q21" i="72" s="1"/>
  <c r="K12" i="72"/>
  <c r="O12" i="72" s="1"/>
  <c r="K13" i="72"/>
  <c r="O13" i="72" s="1"/>
  <c r="K14" i="72"/>
  <c r="O14" i="72" s="1"/>
  <c r="K15" i="72"/>
  <c r="O15" i="72" s="1"/>
  <c r="Q15" i="72" s="1"/>
  <c r="K16" i="72"/>
  <c r="O16" i="72" s="1"/>
  <c r="K17" i="72"/>
  <c r="O17" i="72" s="1"/>
  <c r="K18" i="72"/>
  <c r="O18" i="72" s="1"/>
  <c r="K19" i="72"/>
  <c r="O19" i="72" s="1"/>
  <c r="K6" i="71"/>
  <c r="O6" i="71" s="1"/>
  <c r="K7" i="71"/>
  <c r="O7" i="71" s="1"/>
  <c r="P7" i="71" s="1"/>
  <c r="K8" i="71"/>
  <c r="O8" i="71" s="1"/>
  <c r="K9" i="71"/>
  <c r="O9" i="71" s="1"/>
  <c r="K10" i="71"/>
  <c r="O10" i="71" s="1"/>
  <c r="K11" i="71"/>
  <c r="O11" i="71" s="1"/>
  <c r="Q11" i="71" s="1"/>
  <c r="K12" i="71"/>
  <c r="O12" i="71" s="1"/>
  <c r="K13" i="71"/>
  <c r="O13" i="71" s="1"/>
  <c r="K14" i="71"/>
  <c r="O14" i="71" s="1"/>
  <c r="K15" i="71"/>
  <c r="O15" i="71" s="1"/>
  <c r="Q15" i="71" s="1"/>
  <c r="K16" i="71"/>
  <c r="O16" i="71" s="1"/>
  <c r="K17" i="71"/>
  <c r="O17" i="71" s="1"/>
  <c r="K18" i="71"/>
  <c r="O18" i="71" s="1"/>
  <c r="K19" i="71"/>
  <c r="O19" i="71" s="1"/>
  <c r="U6" i="70"/>
  <c r="K6" i="70"/>
  <c r="O6" i="70" s="1"/>
  <c r="K7" i="70"/>
  <c r="O7" i="70" s="1"/>
  <c r="P7" i="70" s="1"/>
  <c r="K8" i="70"/>
  <c r="O8" i="70" s="1"/>
  <c r="K9" i="70"/>
  <c r="O9" i="70" s="1"/>
  <c r="K10" i="70"/>
  <c r="O10" i="70" s="1"/>
  <c r="K11" i="70"/>
  <c r="O11" i="70" s="1"/>
  <c r="Q11" i="70" s="1"/>
  <c r="K12" i="70"/>
  <c r="O12" i="70" s="1"/>
  <c r="K13" i="70"/>
  <c r="O13" i="70" s="1"/>
  <c r="K14" i="70"/>
  <c r="O14" i="70" s="1"/>
  <c r="K15" i="70"/>
  <c r="O15" i="70" s="1"/>
  <c r="Q15" i="70" s="1"/>
  <c r="K16" i="70"/>
  <c r="O16" i="70" s="1"/>
  <c r="K17" i="70"/>
  <c r="O17" i="70" s="1"/>
  <c r="K18" i="70"/>
  <c r="O18" i="70" s="1"/>
  <c r="K19" i="70"/>
  <c r="O19" i="70" s="1"/>
  <c r="K6" i="69"/>
  <c r="O6" i="69" s="1"/>
  <c r="K7" i="69"/>
  <c r="O7" i="69" s="1"/>
  <c r="P7" i="69" s="1"/>
  <c r="K8" i="69"/>
  <c r="O8" i="69" s="1"/>
  <c r="K9" i="69"/>
  <c r="O9" i="69" s="1"/>
  <c r="K10" i="69"/>
  <c r="O10" i="69" s="1"/>
  <c r="K11" i="69"/>
  <c r="O11" i="69" s="1"/>
  <c r="Q11" i="69" s="1"/>
  <c r="K12" i="69"/>
  <c r="O12" i="69" s="1"/>
  <c r="K13" i="69"/>
  <c r="O13" i="69" s="1"/>
  <c r="K14" i="69"/>
  <c r="O14" i="69" s="1"/>
  <c r="K15" i="69"/>
  <c r="O15" i="69" s="1"/>
  <c r="Q15" i="69" s="1"/>
  <c r="K16" i="69"/>
  <c r="O16" i="69" s="1"/>
  <c r="K17" i="69"/>
  <c r="O17" i="69" s="1"/>
  <c r="K18" i="69"/>
  <c r="O18" i="69" s="1"/>
  <c r="K19" i="69"/>
  <c r="O19" i="69" s="1"/>
  <c r="K6" i="68"/>
  <c r="O6" i="68" s="1"/>
  <c r="K7" i="68"/>
  <c r="O7" i="68" s="1"/>
  <c r="P7" i="68" s="1"/>
  <c r="K8" i="68"/>
  <c r="O8" i="68" s="1"/>
  <c r="K9" i="68"/>
  <c r="O9" i="68" s="1"/>
  <c r="K10" i="68"/>
  <c r="O10" i="68" s="1"/>
  <c r="K11" i="68"/>
  <c r="O11" i="68" s="1"/>
  <c r="Q11" i="68" s="1"/>
  <c r="K12" i="68"/>
  <c r="O12" i="68" s="1"/>
  <c r="K13" i="68"/>
  <c r="O13" i="68" s="1"/>
  <c r="K14" i="68"/>
  <c r="O14" i="68" s="1"/>
  <c r="K15" i="68"/>
  <c r="O15" i="68" s="1"/>
  <c r="Q15" i="68" s="1"/>
  <c r="K16" i="68"/>
  <c r="O16" i="68" s="1"/>
  <c r="K17" i="68"/>
  <c r="O17" i="68" s="1"/>
  <c r="K18" i="68"/>
  <c r="O18" i="68" s="1"/>
  <c r="K19" i="68"/>
  <c r="O19" i="68" s="1"/>
  <c r="K6" i="67"/>
  <c r="O6" i="67" s="1"/>
  <c r="K7" i="67"/>
  <c r="O7" i="67" s="1"/>
  <c r="P7" i="67" s="1"/>
  <c r="K8" i="67"/>
  <c r="O8" i="67" s="1"/>
  <c r="K9" i="67"/>
  <c r="O9" i="67" s="1"/>
  <c r="K10" i="67"/>
  <c r="O10" i="67" s="1"/>
  <c r="K11" i="67"/>
  <c r="O11" i="67" s="1"/>
  <c r="Q11" i="67" s="1"/>
  <c r="K12" i="67"/>
  <c r="O12" i="67" s="1"/>
  <c r="K13" i="67"/>
  <c r="O13" i="67" s="1"/>
  <c r="K14" i="67"/>
  <c r="O14" i="67" s="1"/>
  <c r="K15" i="67"/>
  <c r="O15" i="67" s="1"/>
  <c r="Q15" i="67" s="1"/>
  <c r="K16" i="67"/>
  <c r="O16" i="67" s="1"/>
  <c r="K17" i="67"/>
  <c r="O17" i="67" s="1"/>
  <c r="K18" i="67"/>
  <c r="O18" i="67" s="1"/>
  <c r="K19" i="67"/>
  <c r="O19" i="67" s="1"/>
  <c r="K6" i="66"/>
  <c r="O6" i="66" s="1"/>
  <c r="K7" i="66"/>
  <c r="O7" i="66" s="1"/>
  <c r="P7" i="66" s="1"/>
  <c r="K8" i="66"/>
  <c r="O8" i="66" s="1"/>
  <c r="K9" i="66"/>
  <c r="O9" i="66" s="1"/>
  <c r="K10" i="66"/>
  <c r="O10" i="66" s="1"/>
  <c r="K11" i="66"/>
  <c r="O11" i="66" s="1"/>
  <c r="Q11" i="66" s="1"/>
  <c r="K12" i="66"/>
  <c r="O12" i="66" s="1"/>
  <c r="K13" i="66"/>
  <c r="O13" i="66" s="1"/>
  <c r="K14" i="66"/>
  <c r="O14" i="66" s="1"/>
  <c r="K15" i="66"/>
  <c r="O15" i="66" s="1"/>
  <c r="Q15" i="66" s="1"/>
  <c r="K16" i="66"/>
  <c r="O16" i="66" s="1"/>
  <c r="K17" i="66"/>
  <c r="O17" i="66" s="1"/>
  <c r="K18" i="66"/>
  <c r="O18" i="66" s="1"/>
  <c r="K19" i="66"/>
  <c r="O19" i="66" s="1"/>
  <c r="U6" i="65"/>
  <c r="K6" i="65"/>
  <c r="O6" i="65" s="1"/>
  <c r="K7" i="65"/>
  <c r="O7" i="65" s="1"/>
  <c r="P7" i="65" s="1"/>
  <c r="K8" i="65"/>
  <c r="O8" i="65" s="1"/>
  <c r="K9" i="65"/>
  <c r="O9" i="65" s="1"/>
  <c r="K10" i="65"/>
  <c r="O10" i="65" s="1"/>
  <c r="K11" i="65"/>
  <c r="O11" i="65" s="1"/>
  <c r="Q11" i="65" s="1"/>
  <c r="Q21" i="65" s="1"/>
  <c r="Q17" i="64" s="1"/>
  <c r="K12" i="65"/>
  <c r="O12" i="65" s="1"/>
  <c r="K13" i="65"/>
  <c r="O13" i="65" s="1"/>
  <c r="K14" i="65"/>
  <c r="O14" i="65" s="1"/>
  <c r="K15" i="65"/>
  <c r="O15" i="65" s="1"/>
  <c r="Q15" i="65" s="1"/>
  <c r="K16" i="65"/>
  <c r="O16" i="65" s="1"/>
  <c r="K17" i="65"/>
  <c r="O17" i="65" s="1"/>
  <c r="K18" i="65"/>
  <c r="O18" i="65" s="1"/>
  <c r="K19" i="65"/>
  <c r="O19" i="65" s="1"/>
  <c r="P19" i="63"/>
  <c r="P15" i="63"/>
  <c r="P18" i="63"/>
  <c r="P17" i="63"/>
  <c r="H21" i="63"/>
  <c r="R12" i="63"/>
  <c r="U12" i="63" s="1"/>
  <c r="R14" i="63"/>
  <c r="U14" i="63" s="1"/>
  <c r="U18" i="63"/>
  <c r="U15" i="63"/>
  <c r="P9" i="63"/>
  <c r="T21" i="63"/>
  <c r="P8" i="63"/>
  <c r="P10" i="63"/>
  <c r="R6" i="63"/>
  <c r="S21" i="63"/>
  <c r="K6" i="63"/>
  <c r="O6" i="63" s="1"/>
  <c r="P6" i="63" s="1"/>
  <c r="K7" i="63"/>
  <c r="O7" i="63" s="1"/>
  <c r="P7" i="63" s="1"/>
  <c r="K8" i="63"/>
  <c r="O8" i="63" s="1"/>
  <c r="K9" i="63"/>
  <c r="O9" i="63" s="1"/>
  <c r="Q9" i="63" s="1"/>
  <c r="K10" i="63"/>
  <c r="O10" i="63" s="1"/>
  <c r="Q10" i="63" s="1"/>
  <c r="K11" i="63"/>
  <c r="O11" i="63" s="1"/>
  <c r="P11" i="63" s="1"/>
  <c r="K12" i="63"/>
  <c r="O12" i="63" s="1"/>
  <c r="K13" i="63"/>
  <c r="O13" i="63" s="1"/>
  <c r="K14" i="63"/>
  <c r="O14" i="63" s="1"/>
  <c r="P14" i="63" s="1"/>
  <c r="K15" i="63"/>
  <c r="O15" i="63" s="1"/>
  <c r="K16" i="63"/>
  <c r="O16" i="63" s="1"/>
  <c r="K17" i="63"/>
  <c r="O17" i="63" s="1"/>
  <c r="K18" i="63"/>
  <c r="O18" i="63" s="1"/>
  <c r="K19" i="63"/>
  <c r="O19" i="63" s="1"/>
  <c r="R21" i="69" l="1"/>
  <c r="R13" i="76" s="1"/>
  <c r="U10" i="71"/>
  <c r="U21" i="71" s="1"/>
  <c r="U11" i="64" s="1"/>
  <c r="G30" i="64" s="1"/>
  <c r="R21" i="74"/>
  <c r="R8" i="64" s="1"/>
  <c r="R21" i="67"/>
  <c r="R15" i="76" s="1"/>
  <c r="U21" i="66"/>
  <c r="U16" i="64" s="1"/>
  <c r="G35" i="64" s="1"/>
  <c r="U21" i="68"/>
  <c r="U14" i="64" s="1"/>
  <c r="G33" i="64" s="1"/>
  <c r="Q21" i="63"/>
  <c r="P21" i="67"/>
  <c r="P21" i="68"/>
  <c r="Q21" i="69"/>
  <c r="Q13" i="76" s="1"/>
  <c r="Q21" i="71"/>
  <c r="Q11" i="76" s="1"/>
  <c r="Q21" i="67"/>
  <c r="P21" i="72"/>
  <c r="P10" i="76" s="1"/>
  <c r="U21" i="73"/>
  <c r="U9" i="76" s="1"/>
  <c r="G36" i="76" s="1"/>
  <c r="Q21" i="68"/>
  <c r="Q14" i="64" s="1"/>
  <c r="R21" i="65"/>
  <c r="R17" i="64" s="1"/>
  <c r="Q21" i="75"/>
  <c r="Q7" i="64" s="1"/>
  <c r="P21" i="65"/>
  <c r="P17" i="76" s="1"/>
  <c r="P21" i="73"/>
  <c r="H10" i="64"/>
  <c r="O21" i="74"/>
  <c r="O8" i="64" s="1"/>
  <c r="Q21" i="70"/>
  <c r="Q12" i="64" s="1"/>
  <c r="Q21" i="66"/>
  <c r="Q16" i="76" s="1"/>
  <c r="Q21" i="73"/>
  <c r="P21" i="75"/>
  <c r="P7" i="64" s="1"/>
  <c r="Q8" i="64"/>
  <c r="P21" i="66"/>
  <c r="P16" i="64" s="1"/>
  <c r="O8" i="76"/>
  <c r="H13" i="76"/>
  <c r="P21" i="70"/>
  <c r="P12" i="64" s="1"/>
  <c r="H7" i="76"/>
  <c r="U21" i="67"/>
  <c r="U15" i="76" s="1"/>
  <c r="G42" i="76" s="1"/>
  <c r="U21" i="69"/>
  <c r="U13" i="64" s="1"/>
  <c r="G32" i="64" s="1"/>
  <c r="T10" i="64"/>
  <c r="Q13" i="64"/>
  <c r="Q17" i="76"/>
  <c r="C10" i="64"/>
  <c r="Q11" i="64"/>
  <c r="U21" i="70"/>
  <c r="U12" i="64" s="1"/>
  <c r="G31" i="64" s="1"/>
  <c r="Q12" i="76"/>
  <c r="S12" i="76"/>
  <c r="C15" i="64"/>
  <c r="Q14" i="76"/>
  <c r="C7" i="76"/>
  <c r="S13" i="64"/>
  <c r="H15" i="64"/>
  <c r="P21" i="69"/>
  <c r="P13" i="76" s="1"/>
  <c r="P21" i="71"/>
  <c r="P11" i="76" s="1"/>
  <c r="T17" i="64"/>
  <c r="C14" i="76"/>
  <c r="T13" i="64"/>
  <c r="H17" i="64"/>
  <c r="H16" i="64"/>
  <c r="S16" i="76"/>
  <c r="T9" i="64"/>
  <c r="H9" i="64"/>
  <c r="T7" i="64"/>
  <c r="R21" i="68"/>
  <c r="R14" i="76" s="1"/>
  <c r="S11" i="76"/>
  <c r="R21" i="66"/>
  <c r="R16" i="64" s="1"/>
  <c r="T14" i="64"/>
  <c r="P8" i="64"/>
  <c r="C9" i="76"/>
  <c r="H14" i="76"/>
  <c r="H14" i="64"/>
  <c r="P17" i="64"/>
  <c r="P15" i="76"/>
  <c r="P15" i="64"/>
  <c r="H11" i="76"/>
  <c r="H11" i="64"/>
  <c r="R7" i="76"/>
  <c r="R7" i="64"/>
  <c r="P9" i="64"/>
  <c r="P9" i="76"/>
  <c r="R10" i="64"/>
  <c r="R10" i="76"/>
  <c r="T8" i="64"/>
  <c r="T8" i="76"/>
  <c r="R9" i="64"/>
  <c r="R9" i="76"/>
  <c r="H12" i="76"/>
  <c r="H12" i="64"/>
  <c r="P14" i="76"/>
  <c r="P14" i="64"/>
  <c r="R11" i="64"/>
  <c r="R11" i="76"/>
  <c r="R21" i="70"/>
  <c r="S8" i="76"/>
  <c r="S8" i="64"/>
  <c r="T15" i="76"/>
  <c r="T15" i="64"/>
  <c r="Q10" i="76"/>
  <c r="Q10" i="64"/>
  <c r="Q15" i="76"/>
  <c r="Q15" i="64"/>
  <c r="S9" i="64"/>
  <c r="S9" i="76"/>
  <c r="C11" i="64"/>
  <c r="C11" i="76"/>
  <c r="C17" i="64"/>
  <c r="C17" i="76"/>
  <c r="T12" i="76"/>
  <c r="T12" i="64"/>
  <c r="T16" i="76"/>
  <c r="T16" i="64"/>
  <c r="S17" i="64"/>
  <c r="S17" i="76"/>
  <c r="U21" i="65"/>
  <c r="U21" i="72"/>
  <c r="Q9" i="64"/>
  <c r="Q9" i="76"/>
  <c r="S10" i="64"/>
  <c r="S10" i="76"/>
  <c r="C8" i="76"/>
  <c r="C8" i="64"/>
  <c r="Q7" i="76"/>
  <c r="S15" i="64"/>
  <c r="S15" i="76"/>
  <c r="U21" i="75"/>
  <c r="S7" i="64"/>
  <c r="S7" i="76"/>
  <c r="C12" i="76"/>
  <c r="C12" i="64"/>
  <c r="U21" i="74"/>
  <c r="S14" i="64"/>
  <c r="S14" i="76"/>
  <c r="T11" i="76"/>
  <c r="T11" i="64"/>
  <c r="C16" i="64"/>
  <c r="C16" i="76"/>
  <c r="C13" i="76"/>
  <c r="C13" i="64"/>
  <c r="O21" i="75"/>
  <c r="O21" i="73"/>
  <c r="O21" i="72"/>
  <c r="O21" i="71"/>
  <c r="O21" i="70"/>
  <c r="O21" i="69"/>
  <c r="O21" i="68"/>
  <c r="O21" i="67"/>
  <c r="O21" i="66"/>
  <c r="O21" i="65"/>
  <c r="R21" i="63"/>
  <c r="U6" i="63"/>
  <c r="U21" i="63" s="1"/>
  <c r="P21" i="63"/>
  <c r="O21" i="63"/>
  <c r="R3" i="26"/>
  <c r="Q3" i="26"/>
  <c r="R13" i="64" l="1"/>
  <c r="R15" i="64"/>
  <c r="R8" i="76"/>
  <c r="U14" i="76"/>
  <c r="G41" i="76" s="1"/>
  <c r="U16" i="76"/>
  <c r="G43" i="76" s="1"/>
  <c r="U9" i="64"/>
  <c r="G28" i="64" s="1"/>
  <c r="R17" i="76"/>
  <c r="P10" i="64"/>
  <c r="Q16" i="64"/>
  <c r="P7" i="76"/>
  <c r="P16" i="76"/>
  <c r="P12" i="76"/>
  <c r="O10" i="64"/>
  <c r="O10" i="76"/>
  <c r="O7" i="64"/>
  <c r="O7" i="76"/>
  <c r="O9" i="76"/>
  <c r="O9" i="64"/>
  <c r="O14" i="76"/>
  <c r="O14" i="64"/>
  <c r="O17" i="76"/>
  <c r="O17" i="64"/>
  <c r="O16" i="76"/>
  <c r="O16" i="64"/>
  <c r="O15" i="76"/>
  <c r="O15" i="64"/>
  <c r="O13" i="76"/>
  <c r="O13" i="64"/>
  <c r="P13" i="64"/>
  <c r="O12" i="64"/>
  <c r="O12" i="76"/>
  <c r="O11" i="76"/>
  <c r="O11" i="64"/>
  <c r="U15" i="64"/>
  <c r="G34" i="64" s="1"/>
  <c r="U13" i="76"/>
  <c r="G40" i="76" s="1"/>
  <c r="P11" i="64"/>
  <c r="U12" i="76"/>
  <c r="G39" i="76" s="1"/>
  <c r="U11" i="76"/>
  <c r="G38" i="76" s="1"/>
  <c r="R14" i="64"/>
  <c r="R16" i="76"/>
  <c r="R12" i="76"/>
  <c r="R12" i="64"/>
  <c r="U10" i="76"/>
  <c r="G37" i="76" s="1"/>
  <c r="U10" i="64"/>
  <c r="G29" i="64" s="1"/>
  <c r="U17" i="76"/>
  <c r="G44" i="76" s="1"/>
  <c r="U17" i="64"/>
  <c r="G36" i="64" s="1"/>
  <c r="U8" i="64"/>
  <c r="G27" i="64" s="1"/>
  <c r="U8" i="76"/>
  <c r="G35" i="76" s="1"/>
  <c r="U7" i="76"/>
  <c r="G34" i="76" s="1"/>
  <c r="U7" i="64"/>
  <c r="G26" i="64" s="1"/>
  <c r="Q19" i="57" l="1"/>
  <c r="Q18" i="57"/>
  <c r="Q17" i="57"/>
  <c r="Q16" i="57"/>
  <c r="Q14" i="57"/>
  <c r="Q13" i="57"/>
  <c r="Q12" i="57"/>
  <c r="Q10" i="57"/>
  <c r="Q9" i="57"/>
  <c r="Q8" i="57"/>
  <c r="Q20" i="57"/>
  <c r="P17" i="57"/>
  <c r="H20" i="57"/>
  <c r="R20" i="57" s="1"/>
  <c r="H19" i="57"/>
  <c r="P19" i="57" s="1"/>
  <c r="H18" i="57"/>
  <c r="R18" i="57" s="1"/>
  <c r="H17" i="57"/>
  <c r="R17" i="57" s="1"/>
  <c r="H16" i="57"/>
  <c r="R16" i="57" s="1"/>
  <c r="H15" i="57"/>
  <c r="P15" i="57" s="1"/>
  <c r="H14" i="57"/>
  <c r="R14" i="57" s="1"/>
  <c r="H13" i="57"/>
  <c r="R13" i="57" s="1"/>
  <c r="H12" i="57"/>
  <c r="P12" i="57" s="1"/>
  <c r="H11" i="57"/>
  <c r="P11" i="57" s="1"/>
  <c r="H10" i="57"/>
  <c r="P10" i="57" s="1"/>
  <c r="H9" i="57"/>
  <c r="P9" i="57" s="1"/>
  <c r="H8" i="57"/>
  <c r="R8" i="57" s="1"/>
  <c r="H7" i="57"/>
  <c r="H6" i="57"/>
  <c r="R6" i="57" s="1"/>
  <c r="J53" i="57"/>
  <c r="B43" i="57"/>
  <c r="B42" i="57"/>
  <c r="B40" i="57"/>
  <c r="B39" i="57"/>
  <c r="B37" i="57"/>
  <c r="B32" i="57"/>
  <c r="N21" i="57"/>
  <c r="M21" i="57"/>
  <c r="G21" i="57"/>
  <c r="F21" i="57"/>
  <c r="E21" i="57"/>
  <c r="T20" i="57"/>
  <c r="S20" i="57"/>
  <c r="C20" i="57"/>
  <c r="T19" i="57"/>
  <c r="S19" i="57"/>
  <c r="C19" i="57"/>
  <c r="T18" i="57"/>
  <c r="S18" i="57"/>
  <c r="C18" i="57"/>
  <c r="T17" i="57"/>
  <c r="S17" i="57"/>
  <c r="C17" i="57"/>
  <c r="T16" i="57"/>
  <c r="S16" i="57"/>
  <c r="C16" i="57"/>
  <c r="T15" i="57"/>
  <c r="S15" i="57"/>
  <c r="C15" i="57"/>
  <c r="T14" i="57"/>
  <c r="S14" i="57"/>
  <c r="C14" i="57"/>
  <c r="T13" i="57"/>
  <c r="S13" i="57"/>
  <c r="C13" i="57"/>
  <c r="T12" i="57"/>
  <c r="S12" i="57"/>
  <c r="C12" i="57"/>
  <c r="T11" i="57"/>
  <c r="S11" i="57"/>
  <c r="C11" i="57"/>
  <c r="T10" i="57"/>
  <c r="S10" i="57"/>
  <c r="C10" i="57"/>
  <c r="T9" i="57"/>
  <c r="S9" i="57"/>
  <c r="C9" i="57"/>
  <c r="T8" i="57"/>
  <c r="S8" i="57"/>
  <c r="C8" i="57"/>
  <c r="T7" i="57"/>
  <c r="S7" i="57"/>
  <c r="C7" i="57"/>
  <c r="T6" i="57"/>
  <c r="S6" i="57"/>
  <c r="C6" i="57"/>
  <c r="AC3" i="57"/>
  <c r="K13" i="57" s="1"/>
  <c r="O13" i="57" s="1"/>
  <c r="U3" i="57"/>
  <c r="T3" i="57"/>
  <c r="T73" i="41"/>
  <c r="R10" i="57" l="1"/>
  <c r="U10" i="57" s="1"/>
  <c r="N6" i="76"/>
  <c r="N18" i="76" s="1"/>
  <c r="N6" i="64"/>
  <c r="N18" i="64" s="1"/>
  <c r="M6" i="76"/>
  <c r="M18" i="76" s="1"/>
  <c r="M6" i="64"/>
  <c r="M18" i="64" s="1"/>
  <c r="G6" i="64"/>
  <c r="G18" i="64" s="1"/>
  <c r="G6" i="76"/>
  <c r="G18" i="76" s="1"/>
  <c r="E6" i="64"/>
  <c r="E18" i="64" s="1"/>
  <c r="E6" i="76"/>
  <c r="E18" i="76" s="1"/>
  <c r="F6" i="64"/>
  <c r="F18" i="64" s="1"/>
  <c r="F6" i="76"/>
  <c r="F18" i="76" s="1"/>
  <c r="P16" i="57"/>
  <c r="P20" i="57"/>
  <c r="U13" i="57"/>
  <c r="R12" i="57"/>
  <c r="U12" i="57" s="1"/>
  <c r="U16" i="57"/>
  <c r="R15" i="57"/>
  <c r="U15" i="57" s="1"/>
  <c r="P14" i="57"/>
  <c r="U17" i="57"/>
  <c r="U20" i="57"/>
  <c r="K8" i="57"/>
  <c r="O8" i="57" s="1"/>
  <c r="K9" i="57"/>
  <c r="O9" i="57" s="1"/>
  <c r="K12" i="57"/>
  <c r="O12" i="57" s="1"/>
  <c r="K17" i="57"/>
  <c r="O17" i="57" s="1"/>
  <c r="K18" i="57"/>
  <c r="O18" i="57" s="1"/>
  <c r="K19" i="57"/>
  <c r="O19" i="57" s="1"/>
  <c r="U8" i="57"/>
  <c r="U18" i="57"/>
  <c r="K7" i="57"/>
  <c r="O7" i="57" s="1"/>
  <c r="Q7" i="57" s="1"/>
  <c r="K14" i="57"/>
  <c r="O14" i="57" s="1"/>
  <c r="R9" i="57"/>
  <c r="U9" i="57" s="1"/>
  <c r="U14" i="57"/>
  <c r="R19" i="57"/>
  <c r="U19" i="57" s="1"/>
  <c r="P13" i="57"/>
  <c r="K15" i="57"/>
  <c r="O15" i="57" s="1"/>
  <c r="Q15" i="57" s="1"/>
  <c r="K6" i="57"/>
  <c r="O6" i="57" s="1"/>
  <c r="K16" i="57"/>
  <c r="O16" i="57" s="1"/>
  <c r="P8" i="57"/>
  <c r="P18" i="57"/>
  <c r="K10" i="57"/>
  <c r="O10" i="57" s="1"/>
  <c r="K20" i="57"/>
  <c r="O20" i="57" s="1"/>
  <c r="K11" i="57"/>
  <c r="O11" i="57" s="1"/>
  <c r="Q11" i="57" s="1"/>
  <c r="R11" i="57"/>
  <c r="U11" i="57" s="1"/>
  <c r="H21" i="57"/>
  <c r="R7" i="57"/>
  <c r="U7" i="57" s="1"/>
  <c r="S21" i="57"/>
  <c r="T21" i="57"/>
  <c r="C21" i="57"/>
  <c r="U6" i="57"/>
  <c r="M31" i="26"/>
  <c r="L31" i="26" s="1"/>
  <c r="H6" i="64" l="1"/>
  <c r="H6" i="76"/>
  <c r="H18" i="76" s="1"/>
  <c r="C6" i="64"/>
  <c r="C18" i="64" s="1"/>
  <c r="C6" i="76"/>
  <c r="C18" i="76" s="1"/>
  <c r="T6" i="76"/>
  <c r="T18" i="76" s="1"/>
  <c r="T6" i="64"/>
  <c r="T18" i="64" s="1"/>
  <c r="S6" i="64"/>
  <c r="S18" i="64" s="1"/>
  <c r="S6" i="76"/>
  <c r="S18" i="76" s="1"/>
  <c r="P7" i="57"/>
  <c r="R21" i="57"/>
  <c r="U21" i="57"/>
  <c r="H53" i="76" l="1"/>
  <c r="H54" i="76" s="1"/>
  <c r="F53" i="76"/>
  <c r="R6" i="76"/>
  <c r="R18" i="76" s="1"/>
  <c r="R6" i="64"/>
  <c r="R18" i="64" s="1"/>
  <c r="U6" i="76"/>
  <c r="U6" i="64"/>
  <c r="F54" i="76" l="1"/>
  <c r="G25" i="64"/>
  <c r="U18" i="64"/>
  <c r="G33" i="76"/>
  <c r="U18" i="76"/>
  <c r="I26" i="26" l="1"/>
  <c r="I25" i="26"/>
  <c r="I24" i="26"/>
  <c r="I23" i="26"/>
  <c r="I33" i="26"/>
  <c r="I32" i="26"/>
  <c r="I31" i="26"/>
  <c r="I30" i="26"/>
  <c r="I18" i="26"/>
  <c r="I19" i="26"/>
  <c r="I17" i="26" l="1"/>
  <c r="I16" i="26"/>
  <c r="I15" i="26"/>
  <c r="B9" i="42" l="1"/>
  <c r="C9" i="42"/>
  <c r="D9" i="42"/>
  <c r="D40" i="42"/>
  <c r="B40" i="42" l="1"/>
  <c r="C40" i="42"/>
  <c r="E40" i="42"/>
  <c r="F40" i="42"/>
  <c r="G40" i="42"/>
  <c r="H40" i="42"/>
  <c r="I40" i="42"/>
  <c r="J40" i="42"/>
  <c r="K40" i="42"/>
  <c r="L40" i="42"/>
  <c r="M40" i="42"/>
  <c r="N40" i="42"/>
  <c r="O40" i="42"/>
  <c r="P40" i="42"/>
  <c r="O9" i="42"/>
  <c r="P9" i="42"/>
  <c r="E9" i="42"/>
  <c r="F9" i="42"/>
  <c r="G9" i="42"/>
  <c r="H9" i="42"/>
  <c r="I9" i="42"/>
  <c r="J9" i="42"/>
  <c r="K9" i="42"/>
  <c r="L9" i="42"/>
  <c r="M9" i="42"/>
  <c r="N9" i="42"/>
  <c r="G11" i="26" l="1"/>
  <c r="P6" i="57" l="1"/>
  <c r="P21" i="57" s="1"/>
  <c r="P6" i="76" l="1"/>
  <c r="P18" i="76" s="1"/>
  <c r="P6" i="64"/>
  <c r="P18" i="64" s="1"/>
  <c r="O21" i="57"/>
  <c r="Q6" i="57"/>
  <c r="Q21" i="57" s="1"/>
  <c r="O6" i="76" l="1"/>
  <c r="O18" i="76" s="1"/>
  <c r="O6" i="64"/>
  <c r="O18" i="64" s="1"/>
  <c r="Q6" i="76"/>
  <c r="Q18" i="76" s="1"/>
  <c r="Q6" i="64"/>
  <c r="Q18" i="64" s="1"/>
  <c r="P9" i="26"/>
  <c r="L53" i="76" l="1"/>
  <c r="J53" i="76"/>
  <c r="J54" i="76" s="1"/>
  <c r="J33" i="76"/>
  <c r="L33" i="76" s="1"/>
  <c r="J32" i="64"/>
  <c r="L32" i="64" s="1"/>
  <c r="U22" i="73"/>
  <c r="U24" i="73" s="1"/>
  <c r="J30" i="64"/>
  <c r="L30" i="64" s="1"/>
  <c r="U22" i="69"/>
  <c r="U24" i="69" s="1"/>
  <c r="J35" i="76"/>
  <c r="L35" i="76" s="1"/>
  <c r="J33" i="64"/>
  <c r="L33" i="64" s="1"/>
  <c r="J41" i="76"/>
  <c r="L41" i="76" s="1"/>
  <c r="J31" i="64"/>
  <c r="L31" i="64" s="1"/>
  <c r="U22" i="74"/>
  <c r="U24" i="74" s="1"/>
  <c r="U22" i="70"/>
  <c r="U24" i="70" s="1"/>
  <c r="U22" i="63"/>
  <c r="U24" i="63" s="1"/>
  <c r="U22" i="68"/>
  <c r="U24" i="68" s="1"/>
  <c r="U22" i="65"/>
  <c r="U24" i="65" s="1"/>
  <c r="J40" i="76"/>
  <c r="L40" i="76" s="1"/>
  <c r="J43" i="76"/>
  <c r="L43" i="76" s="1"/>
  <c r="J39" i="76"/>
  <c r="L39" i="76" s="1"/>
  <c r="J29" i="64"/>
  <c r="L29" i="64" s="1"/>
  <c r="J27" i="64"/>
  <c r="L27" i="64" s="1"/>
  <c r="J34" i="64"/>
  <c r="L34" i="64" s="1"/>
  <c r="J38" i="76"/>
  <c r="L38" i="76" s="1"/>
  <c r="J28" i="64"/>
  <c r="L28" i="64" s="1"/>
  <c r="U22" i="75"/>
  <c r="U24" i="75" s="1"/>
  <c r="U22" i="72"/>
  <c r="U24" i="72" s="1"/>
  <c r="U22" i="67"/>
  <c r="U24" i="67" s="1"/>
  <c r="J34" i="76"/>
  <c r="L34" i="76" s="1"/>
  <c r="J37" i="76"/>
  <c r="L37" i="76" s="1"/>
  <c r="J42" i="76"/>
  <c r="L42" i="76" s="1"/>
  <c r="J44" i="76"/>
  <c r="L44" i="76" s="1"/>
  <c r="J36" i="64"/>
  <c r="L36" i="64" s="1"/>
  <c r="J26" i="64"/>
  <c r="L26" i="64" s="1"/>
  <c r="J36" i="76"/>
  <c r="L36" i="76" s="1"/>
  <c r="J35" i="64"/>
  <c r="L35" i="64" s="1"/>
  <c r="J25" i="64"/>
  <c r="L25" i="64" s="1"/>
  <c r="U22" i="71"/>
  <c r="U24" i="71" s="1"/>
  <c r="U22" i="66"/>
  <c r="U24" i="66" s="1"/>
  <c r="U22" i="57"/>
  <c r="U24" i="57" s="1"/>
  <c r="P8" i="26"/>
  <c r="P10" i="26" s="1"/>
  <c r="C37" i="26"/>
  <c r="C39" i="26" s="1"/>
  <c r="L54" i="76" l="1"/>
  <c r="N53" i="76"/>
  <c r="N54" i="76" s="1"/>
  <c r="L37" i="64"/>
  <c r="U19" i="76"/>
  <c r="U21" i="76" s="1"/>
  <c r="U19" i="64"/>
  <c r="U21" i="64" s="1"/>
  <c r="L45" i="76"/>
  <c r="H18" i="6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Clem Harrod</author>
  </authors>
  <commentList>
    <comment ref="D8" authorId="0" shapeId="0" xr:uid="{AA7A5C98-89DC-8542-9492-BBE5C36A4F5C}">
      <text>
        <r>
          <rPr>
            <b/>
            <sz val="10"/>
            <color rgb="FF000000"/>
            <rFont val="Tahoma"/>
            <family val="2"/>
          </rPr>
          <t xml:space="preserve">
</t>
        </r>
        <r>
          <rPr>
            <b/>
            <sz val="10"/>
            <color rgb="FF000000"/>
            <rFont val="Tahoma"/>
            <family val="2"/>
          </rPr>
          <t xml:space="preserve">Clem Harrod:
</t>
        </r>
        <r>
          <rPr>
            <sz val="10"/>
            <color rgb="FF000000"/>
            <rFont val="Tahoma"/>
            <family val="2"/>
          </rPr>
          <t xml:space="preserve">
</t>
        </r>
        <r>
          <rPr>
            <sz val="10"/>
            <color rgb="FF000000"/>
            <rFont val="Tahoma"/>
            <family val="2"/>
          </rPr>
          <t xml:space="preserve">Enter your monthly expenses.
</t>
        </r>
        <r>
          <rPr>
            <sz val="10"/>
            <color rgb="FF000000"/>
            <rFont val="Tahoma"/>
            <family val="2"/>
          </rPr>
          <t xml:space="preserve">
</t>
        </r>
        <r>
          <rPr>
            <sz val="10"/>
            <color rgb="FF000000"/>
            <rFont val="Tahoma"/>
            <family val="2"/>
          </rPr>
          <t>Replace the bill names and dollar amounts as needed.</t>
        </r>
      </text>
    </comment>
    <comment ref="D58" authorId="0" shapeId="0" xr:uid="{900E7C1E-AC01-304C-AE1C-F807139FE378}">
      <text>
        <r>
          <rPr>
            <b/>
            <sz val="10"/>
            <color rgb="FF000000"/>
            <rFont val="Tahoma"/>
            <family val="2"/>
          </rPr>
          <t xml:space="preserve">
</t>
        </r>
        <r>
          <rPr>
            <b/>
            <sz val="10"/>
            <color rgb="FF000000"/>
            <rFont val="Tahoma"/>
            <family val="2"/>
          </rPr>
          <t xml:space="preserve">Clem Harrod:
</t>
        </r>
        <r>
          <rPr>
            <sz val="10"/>
            <color rgb="FF000000"/>
            <rFont val="Tahoma"/>
            <family val="2"/>
          </rPr>
          <t xml:space="preserve">
</t>
        </r>
        <r>
          <rPr>
            <sz val="10"/>
            <color rgb="FF000000"/>
            <rFont val="Tahoma"/>
            <family val="2"/>
          </rPr>
          <t xml:space="preserve">Enter your monthly expenses.
</t>
        </r>
        <r>
          <rPr>
            <sz val="10"/>
            <color rgb="FF000000"/>
            <rFont val="Tahoma"/>
            <family val="2"/>
          </rPr>
          <t xml:space="preserve">
</t>
        </r>
        <r>
          <rPr>
            <sz val="10"/>
            <color rgb="FF000000"/>
            <rFont val="Tahoma"/>
            <family val="2"/>
          </rPr>
          <t>Replace the bill names and dollar amounts as needed.</t>
        </r>
      </text>
    </comment>
    <comment ref="L58" authorId="0" shapeId="0" xr:uid="{7F11085C-A3EC-DD4E-BB4E-D600F5F3D240}">
      <text>
        <r>
          <rPr>
            <b/>
            <sz val="6"/>
            <color rgb="FF000000"/>
            <rFont val="Tahoma"/>
            <family val="2"/>
          </rPr>
          <t xml:space="preserve">
</t>
        </r>
        <r>
          <rPr>
            <b/>
            <sz val="10"/>
            <color rgb="FF000000"/>
            <rFont val="Tahoma"/>
            <family val="2"/>
          </rPr>
          <t>Clem Harrod:</t>
        </r>
        <r>
          <rPr>
            <sz val="10"/>
            <color rgb="FF000000"/>
            <rFont val="Tahoma"/>
            <family val="2"/>
          </rPr>
          <t xml:space="preserve">
</t>
        </r>
        <r>
          <rPr>
            <sz val="10"/>
            <color rgb="FF000000"/>
            <rFont val="Tahoma"/>
            <family val="2"/>
          </rPr>
          <t xml:space="preserve">
</t>
        </r>
        <r>
          <rPr>
            <sz val="10"/>
            <color rgb="FF000000"/>
            <rFont val="Tahoma"/>
            <family val="2"/>
          </rPr>
          <t>Add the name of the Expense that needs to be Accrued in this cell.</t>
        </r>
      </text>
    </comment>
    <comment ref="AA58" authorId="0" shapeId="0" xr:uid="{16A3FD2E-1485-AF44-8B9B-68D9AA371B02}">
      <text>
        <r>
          <rPr>
            <b/>
            <sz val="5"/>
            <color rgb="FF000000"/>
            <rFont val="Tahoma"/>
            <family val="2"/>
          </rPr>
          <t xml:space="preserve">
</t>
        </r>
        <r>
          <rPr>
            <b/>
            <sz val="10"/>
            <color rgb="FF000000"/>
            <rFont val="Tahoma"/>
            <family val="2"/>
          </rPr>
          <t>Clem Harrod:</t>
        </r>
        <r>
          <rPr>
            <sz val="10"/>
            <color rgb="FF000000"/>
            <rFont val="Tahoma"/>
            <family val="2"/>
          </rPr>
          <t xml:space="preserve">
</t>
        </r>
        <r>
          <rPr>
            <sz val="10"/>
            <color rgb="FF000000"/>
            <rFont val="Tahoma"/>
            <family val="2"/>
          </rPr>
          <t xml:space="preserve">
</t>
        </r>
        <r>
          <rPr>
            <sz val="10"/>
            <color rgb="FF000000"/>
            <rFont val="Tahoma"/>
            <family val="2"/>
          </rPr>
          <t xml:space="preserve">Enter the name of your bank.
</t>
        </r>
        <r>
          <rPr>
            <sz val="10"/>
            <color rgb="FF000000"/>
            <rFont val="Tahoma"/>
            <family val="2"/>
          </rPr>
          <t xml:space="preserve">
</t>
        </r>
        <r>
          <rPr>
            <sz val="10"/>
            <color rgb="FF000000"/>
            <rFont val="Tahoma"/>
            <family val="2"/>
          </rPr>
          <t>This populates the drop down menus in the Accrued Funds in Savings section.</t>
        </r>
      </text>
    </comment>
    <comment ref="AG58" authorId="0" shapeId="0" xr:uid="{4586409A-1D5B-D046-96F7-D8114B54C42B}">
      <text>
        <r>
          <rPr>
            <b/>
            <sz val="5"/>
            <color rgb="FF000000"/>
            <rFont val="Tahoma"/>
            <family val="2"/>
          </rPr>
          <t xml:space="preserve">
</t>
        </r>
        <r>
          <rPr>
            <b/>
            <sz val="10"/>
            <color rgb="FF000000"/>
            <rFont val="Tahoma"/>
            <family val="2"/>
          </rPr>
          <t>Clem Harrod:</t>
        </r>
        <r>
          <rPr>
            <sz val="10"/>
            <color rgb="FF000000"/>
            <rFont val="Tahoma"/>
            <family val="2"/>
          </rPr>
          <t xml:space="preserve">
</t>
        </r>
        <r>
          <rPr>
            <sz val="10"/>
            <color rgb="FF000000"/>
            <rFont val="Tahoma"/>
            <family val="2"/>
          </rPr>
          <t xml:space="preserve">
</t>
        </r>
        <r>
          <rPr>
            <sz val="10"/>
            <color rgb="FF000000"/>
            <rFont val="Tahoma"/>
            <family val="2"/>
          </rPr>
          <t>Enter the name of the Expense that needs to be Averaged in this cell.</t>
        </r>
      </text>
    </comment>
    <comment ref="AA59" authorId="0" shapeId="0" xr:uid="{9BB96DBF-9D25-E34F-9105-3BDF169A4C78}">
      <text>
        <r>
          <rPr>
            <b/>
            <sz val="5"/>
            <color rgb="FF000000"/>
            <rFont val="Tahoma"/>
            <family val="2"/>
          </rPr>
          <t xml:space="preserve">
</t>
        </r>
        <r>
          <rPr>
            <b/>
            <sz val="10"/>
            <color rgb="FF000000"/>
            <rFont val="Tahoma"/>
            <family val="2"/>
          </rPr>
          <t>Clem Harrod:</t>
        </r>
        <r>
          <rPr>
            <sz val="10"/>
            <color rgb="FF000000"/>
            <rFont val="Tahoma"/>
            <family val="2"/>
          </rPr>
          <t xml:space="preserve">
</t>
        </r>
        <r>
          <rPr>
            <sz val="10"/>
            <color rgb="FF000000"/>
            <rFont val="Tahoma"/>
            <family val="2"/>
          </rPr>
          <t xml:space="preserve">
</t>
        </r>
        <r>
          <rPr>
            <sz val="10"/>
            <color rgb="FF000000"/>
            <rFont val="Tahoma"/>
            <family val="2"/>
          </rPr>
          <t>Enter the last 4 digits of your bank account number.</t>
        </r>
      </text>
    </comment>
    <comment ref="AT59" authorId="0" shapeId="0" xr:uid="{5407751E-10FF-354C-8617-C0BBC91F4C5E}">
      <text>
        <r>
          <rPr>
            <b/>
            <sz val="5"/>
            <color rgb="FF000000"/>
            <rFont val="Tahoma"/>
            <family val="2"/>
          </rPr>
          <t xml:space="preserve">
</t>
        </r>
        <r>
          <rPr>
            <b/>
            <sz val="10"/>
            <color rgb="FF000000"/>
            <rFont val="Tahoma"/>
            <family val="2"/>
          </rPr>
          <t>Clem Harrod:</t>
        </r>
        <r>
          <rPr>
            <sz val="10"/>
            <color rgb="FF000000"/>
            <rFont val="Tahoma"/>
            <family val="2"/>
          </rPr>
          <t xml:space="preserve">
</t>
        </r>
        <r>
          <rPr>
            <sz val="10"/>
            <color rgb="FF000000"/>
            <rFont val="Tahoma"/>
            <family val="2"/>
          </rPr>
          <t xml:space="preserve">
</t>
        </r>
        <r>
          <rPr>
            <sz val="10"/>
            <color rgb="FF000000"/>
            <rFont val="Tahoma"/>
            <family val="2"/>
          </rPr>
          <t>Enter the Account/Debt Name</t>
        </r>
      </text>
    </comment>
    <comment ref="AW59" authorId="0" shapeId="0" xr:uid="{FB0D4D4E-B9DA-9545-8FB4-3393E9FB4803}">
      <text>
        <r>
          <rPr>
            <b/>
            <sz val="5"/>
            <color rgb="FF000000"/>
            <rFont val="Tahoma"/>
            <family val="2"/>
          </rPr>
          <t xml:space="preserve">
</t>
        </r>
        <r>
          <rPr>
            <b/>
            <sz val="10"/>
            <color rgb="FF000000"/>
            <rFont val="Tahoma"/>
            <family val="2"/>
          </rPr>
          <t>Clem Harrod:</t>
        </r>
        <r>
          <rPr>
            <sz val="10"/>
            <color rgb="FF000000"/>
            <rFont val="Tahoma"/>
            <family val="2"/>
          </rPr>
          <t xml:space="preserve">
</t>
        </r>
        <r>
          <rPr>
            <sz val="10"/>
            <color rgb="FF000000"/>
            <rFont val="Tahoma"/>
            <family val="2"/>
          </rPr>
          <t xml:space="preserve">
</t>
        </r>
        <r>
          <rPr>
            <sz val="10"/>
            <color rgb="FF000000"/>
            <rFont val="Tahoma"/>
            <family val="2"/>
          </rPr>
          <t>Enter the Account/Debt Number</t>
        </r>
      </text>
    </comment>
    <comment ref="AT61" authorId="0" shapeId="0" xr:uid="{D9C6DF52-51FB-4840-87C0-AC6B5473B26D}">
      <text>
        <r>
          <rPr>
            <b/>
            <sz val="5"/>
            <color rgb="FF000000"/>
            <rFont val="Tahoma"/>
            <family val="2"/>
          </rPr>
          <t xml:space="preserve">
</t>
        </r>
        <r>
          <rPr>
            <b/>
            <sz val="10"/>
            <color rgb="FF000000"/>
            <rFont val="Tahoma"/>
            <family val="2"/>
          </rPr>
          <t>Clem Harrod:</t>
        </r>
        <r>
          <rPr>
            <sz val="10"/>
            <color rgb="FF000000"/>
            <rFont val="Tahoma"/>
            <family val="2"/>
          </rPr>
          <t xml:space="preserve">
</t>
        </r>
        <r>
          <rPr>
            <sz val="10"/>
            <color rgb="FF000000"/>
            <rFont val="Tahoma"/>
            <family val="2"/>
          </rPr>
          <t xml:space="preserve">
</t>
        </r>
        <r>
          <rPr>
            <sz val="10"/>
            <color rgb="FF000000"/>
            <rFont val="Tahoma"/>
            <family val="2"/>
          </rPr>
          <t>Enter the name of the Bank/Account payment is drawn from.</t>
        </r>
      </text>
    </comment>
    <comment ref="AW61" authorId="0" shapeId="0" xr:uid="{DC49F0FC-5BBF-0F4B-82CC-243F72DD78A8}">
      <text>
        <r>
          <rPr>
            <b/>
            <sz val="5"/>
            <color rgb="FF000000"/>
            <rFont val="Tahoma"/>
            <family val="2"/>
          </rPr>
          <t xml:space="preserve">
</t>
        </r>
        <r>
          <rPr>
            <b/>
            <sz val="10"/>
            <color rgb="FF000000"/>
            <rFont val="Tahoma"/>
            <family val="2"/>
          </rPr>
          <t>Clem Harrod:</t>
        </r>
        <r>
          <rPr>
            <sz val="10"/>
            <color rgb="FF000000"/>
            <rFont val="Tahoma"/>
            <family val="2"/>
          </rPr>
          <t xml:space="preserve">
</t>
        </r>
        <r>
          <rPr>
            <sz val="10"/>
            <color rgb="FF000000"/>
            <rFont val="Tahoma"/>
            <family val="2"/>
          </rPr>
          <t xml:space="preserve">
</t>
        </r>
        <r>
          <rPr>
            <sz val="10"/>
            <color rgb="FF000000"/>
            <rFont val="Tahoma"/>
            <family val="2"/>
          </rPr>
          <t xml:space="preserve">This is the amount withdrawn from the Cash account.
</t>
        </r>
      </text>
    </comment>
    <comment ref="AW62" authorId="0" shapeId="0" xr:uid="{9F1B3ACD-38D0-1A42-AEBA-BECB218787E8}">
      <text>
        <r>
          <rPr>
            <b/>
            <sz val="5"/>
            <color rgb="FF000000"/>
            <rFont val="Tahoma"/>
            <family val="2"/>
          </rPr>
          <t xml:space="preserve">
</t>
        </r>
        <r>
          <rPr>
            <b/>
            <sz val="10"/>
            <color rgb="FF000000"/>
            <rFont val="Tahoma"/>
            <family val="2"/>
          </rPr>
          <t>Clem Harrod:</t>
        </r>
        <r>
          <rPr>
            <sz val="10"/>
            <color rgb="FF000000"/>
            <rFont val="Tahoma"/>
            <family val="2"/>
          </rPr>
          <t xml:space="preserve">
</t>
        </r>
        <r>
          <rPr>
            <sz val="10"/>
            <color rgb="FF000000"/>
            <rFont val="Tahoma"/>
            <family val="2"/>
          </rPr>
          <t xml:space="preserve">
</t>
        </r>
        <r>
          <rPr>
            <sz val="10"/>
            <color rgb="FF000000"/>
            <rFont val="Tahoma"/>
            <family val="2"/>
          </rPr>
          <t xml:space="preserve">This is the amount paid to the Debt account.
</t>
        </r>
        <r>
          <rPr>
            <sz val="10"/>
            <color rgb="FF000000"/>
            <rFont val="Tahoma"/>
            <family val="2"/>
          </rPr>
          <t xml:space="preserve">
</t>
        </r>
        <r>
          <rPr>
            <sz val="10"/>
            <color rgb="FF000000"/>
            <rFont val="Tahoma"/>
            <family val="2"/>
          </rPr>
          <t>These two numbers should match, or Reconcile.</t>
        </r>
      </text>
    </comment>
    <comment ref="AY63" authorId="0" shapeId="0" xr:uid="{DA4A4F45-7BF2-6340-9DD0-E2E893F8BFC2}">
      <text>
        <r>
          <rPr>
            <b/>
            <sz val="5"/>
            <color rgb="FF000000"/>
            <rFont val="Tahoma"/>
            <family val="2"/>
          </rPr>
          <t xml:space="preserve">
</t>
        </r>
        <r>
          <rPr>
            <b/>
            <sz val="10"/>
            <color rgb="FF000000"/>
            <rFont val="Tahoma"/>
            <family val="2"/>
          </rPr>
          <t>Clem Harrod:</t>
        </r>
        <r>
          <rPr>
            <sz val="10"/>
            <color rgb="FF000000"/>
            <rFont val="Tahoma"/>
            <family val="2"/>
          </rPr>
          <t xml:space="preserve">
</t>
        </r>
        <r>
          <rPr>
            <sz val="10"/>
            <color rgb="FF000000"/>
            <rFont val="Tahoma"/>
            <family val="2"/>
          </rPr>
          <t xml:space="preserve">
</t>
        </r>
        <r>
          <rPr>
            <sz val="10"/>
            <color rgb="FF000000"/>
            <rFont val="Tahoma"/>
            <family val="2"/>
          </rPr>
          <t xml:space="preserve">Enter the amount that went towards the Interest. 
</t>
        </r>
        <r>
          <rPr>
            <sz val="10"/>
            <color rgb="FF000000"/>
            <rFont val="Tahoma"/>
            <family val="2"/>
          </rPr>
          <t xml:space="preserve">
</t>
        </r>
        <r>
          <rPr>
            <sz val="10"/>
            <color rgb="FF000000"/>
            <rFont val="Tahoma"/>
            <family val="2"/>
          </rPr>
          <t>The amount that went towards the Principal will automatically calculate.</t>
        </r>
      </text>
    </comment>
    <comment ref="M71" authorId="0" shapeId="0" xr:uid="{47716186-85ED-E94E-B1DB-C8EE14BA1F78}">
      <text>
        <r>
          <rPr>
            <b/>
            <sz val="6"/>
            <color rgb="FF000000"/>
            <rFont val="Tahoma"/>
            <family val="2"/>
          </rPr>
          <t xml:space="preserve">
</t>
        </r>
        <r>
          <rPr>
            <b/>
            <sz val="10"/>
            <color rgb="FF000000"/>
            <rFont val="Tahoma"/>
            <family val="2"/>
          </rPr>
          <t>Clem Harrod:</t>
        </r>
        <r>
          <rPr>
            <sz val="10"/>
            <color rgb="FF000000"/>
            <rFont val="Tahoma"/>
            <family val="2"/>
          </rPr>
          <t xml:space="preserve">
</t>
        </r>
        <r>
          <rPr>
            <sz val="10"/>
            <color rgb="FF000000"/>
            <rFont val="Tahoma"/>
            <family val="2"/>
          </rPr>
          <t xml:space="preserve">
</t>
        </r>
        <r>
          <rPr>
            <sz val="10"/>
            <color rgb="FF000000"/>
            <rFont val="Tahoma"/>
            <family val="2"/>
          </rPr>
          <t>Enter this amount as a negative number.</t>
        </r>
      </text>
    </comment>
    <comment ref="AH71" authorId="0" shapeId="0" xr:uid="{9D23910D-86C3-2546-B9CC-5557D62B4898}">
      <text>
        <r>
          <rPr>
            <b/>
            <sz val="5"/>
            <color rgb="FF000000"/>
            <rFont val="Tahoma"/>
            <family val="2"/>
          </rPr>
          <t xml:space="preserve">
</t>
        </r>
        <r>
          <rPr>
            <b/>
            <sz val="10"/>
            <color rgb="FF000000"/>
            <rFont val="Tahoma"/>
            <family val="2"/>
          </rPr>
          <t>Clem Harrod:</t>
        </r>
        <r>
          <rPr>
            <sz val="10"/>
            <color rgb="FF000000"/>
            <rFont val="Tahoma"/>
            <family val="2"/>
          </rPr>
          <t xml:space="preserve">
</t>
        </r>
        <r>
          <rPr>
            <sz val="10"/>
            <color rgb="FF000000"/>
            <rFont val="Tahoma"/>
            <family val="2"/>
          </rPr>
          <t xml:space="preserve">
</t>
        </r>
        <r>
          <rPr>
            <sz val="10"/>
            <color rgb="FF000000"/>
            <rFont val="Tahoma"/>
            <family val="2"/>
          </rPr>
          <t>Enter the number of months that represent the above data to find the Average.</t>
        </r>
      </text>
    </comment>
    <comment ref="N72" authorId="0" shapeId="0" xr:uid="{8CA48B30-0290-E843-9367-56906CB1B9AE}">
      <text>
        <r>
          <rPr>
            <b/>
            <sz val="6"/>
            <color rgb="FF000000"/>
            <rFont val="Tahoma"/>
            <family val="2"/>
          </rPr>
          <t xml:space="preserve">
</t>
        </r>
        <r>
          <rPr>
            <b/>
            <sz val="10"/>
            <color rgb="FF000000"/>
            <rFont val="Tahoma"/>
            <family val="2"/>
          </rPr>
          <t>Clem Harrod:</t>
        </r>
        <r>
          <rPr>
            <sz val="10"/>
            <color rgb="FF000000"/>
            <rFont val="Tahoma"/>
            <family val="2"/>
          </rPr>
          <t xml:space="preserve">
</t>
        </r>
        <r>
          <rPr>
            <sz val="10"/>
            <color rgb="FF000000"/>
            <rFont val="Tahoma"/>
            <family val="2"/>
          </rPr>
          <t xml:space="preserve">
</t>
        </r>
        <r>
          <rPr>
            <sz val="10"/>
            <color rgb="FF000000"/>
            <rFont val="Tahoma"/>
            <family val="2"/>
          </rPr>
          <t>Click this cell for your instructions.</t>
        </r>
      </text>
    </comment>
    <comment ref="L73" authorId="0" shapeId="0" xr:uid="{AC5923A2-AB8A-7E43-8425-C96392B51CB6}">
      <text>
        <r>
          <rPr>
            <b/>
            <sz val="5"/>
            <color rgb="FF000000"/>
            <rFont val="Tahoma"/>
            <family val="2"/>
          </rPr>
          <t xml:space="preserve">
</t>
        </r>
        <r>
          <rPr>
            <b/>
            <sz val="10"/>
            <color rgb="FF000000"/>
            <rFont val="Tahoma"/>
            <family val="2"/>
          </rPr>
          <t>Clem Harrod:</t>
        </r>
        <r>
          <rPr>
            <sz val="10"/>
            <color rgb="FF000000"/>
            <rFont val="Tahoma"/>
            <family val="2"/>
          </rPr>
          <t xml:space="preserve">
</t>
        </r>
        <r>
          <rPr>
            <sz val="10"/>
            <color rgb="FF000000"/>
            <rFont val="Tahoma"/>
            <family val="2"/>
          </rPr>
          <t xml:space="preserve">
</t>
        </r>
        <r>
          <rPr>
            <sz val="10"/>
            <color rgb="FF000000"/>
            <rFont val="Tahoma"/>
            <family val="2"/>
          </rPr>
          <t>Click this cell for your instructions.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Clem Harrod</author>
  </authors>
  <commentList>
    <comment ref="B5" authorId="0" shapeId="0" xr:uid="{3754C0B4-8B56-E745-8DC9-077544F9E94B}">
      <text>
        <r>
          <rPr>
            <b/>
            <sz val="5"/>
            <color rgb="FF000000"/>
            <rFont val="Tahoma"/>
            <family val="2"/>
          </rPr>
          <t xml:space="preserve">
</t>
        </r>
        <r>
          <rPr>
            <b/>
            <sz val="10"/>
            <color rgb="FF000000"/>
            <rFont val="Tahoma"/>
            <family val="2"/>
          </rPr>
          <t>Clem Harrod:</t>
        </r>
        <r>
          <rPr>
            <sz val="10"/>
            <color rgb="FF000000"/>
            <rFont val="Tahoma"/>
            <family val="2"/>
          </rPr>
          <t xml:space="preserve">
</t>
        </r>
        <r>
          <rPr>
            <sz val="10"/>
            <color rgb="FF000000"/>
            <rFont val="Tahoma"/>
            <family val="2"/>
          </rPr>
          <t xml:space="preserve">
</t>
        </r>
        <r>
          <rPr>
            <sz val="10"/>
            <color rgb="FF000000"/>
            <rFont val="Tahoma"/>
            <family val="2"/>
          </rPr>
          <t>This is an editable section.</t>
        </r>
      </text>
    </comment>
    <comment ref="E5" authorId="0" shapeId="0" xr:uid="{0B9FC740-D549-DF40-BE18-8DEA320ACBFE}">
      <text>
        <r>
          <rPr>
            <b/>
            <sz val="5"/>
            <color rgb="FF000000"/>
            <rFont val="Tahoma"/>
            <family val="2"/>
          </rPr>
          <t xml:space="preserve">
</t>
        </r>
        <r>
          <rPr>
            <b/>
            <sz val="10"/>
            <color rgb="FF000000"/>
            <rFont val="Tahoma"/>
            <family val="2"/>
          </rPr>
          <t>Clem Harrod:</t>
        </r>
        <r>
          <rPr>
            <sz val="10"/>
            <color rgb="FF000000"/>
            <rFont val="Tahoma"/>
            <family val="2"/>
          </rPr>
          <t xml:space="preserve">
</t>
        </r>
        <r>
          <rPr>
            <sz val="10"/>
            <color rgb="FF000000"/>
            <rFont val="Tahoma"/>
            <family val="2"/>
          </rPr>
          <t xml:space="preserve">
</t>
        </r>
        <r>
          <rPr>
            <sz val="10"/>
            <color rgb="FF000000"/>
            <rFont val="Tahoma"/>
            <family val="2"/>
          </rPr>
          <t>This is an editable section.</t>
        </r>
      </text>
    </comment>
    <comment ref="F5" authorId="0" shapeId="0" xr:uid="{2AB7A6D3-8025-0A49-9CA9-3B88B42914DA}">
      <text>
        <r>
          <rPr>
            <b/>
            <sz val="5"/>
            <color rgb="FF000000"/>
            <rFont val="Tahoma"/>
            <family val="2"/>
          </rPr>
          <t xml:space="preserve">
</t>
        </r>
        <r>
          <rPr>
            <b/>
            <sz val="10"/>
            <color rgb="FF000000"/>
            <rFont val="Tahoma"/>
            <family val="2"/>
          </rPr>
          <t>Clem Harrod:</t>
        </r>
        <r>
          <rPr>
            <sz val="10"/>
            <color rgb="FF000000"/>
            <rFont val="Tahoma"/>
            <family val="2"/>
          </rPr>
          <t xml:space="preserve">
</t>
        </r>
        <r>
          <rPr>
            <sz val="10"/>
            <color rgb="FF000000"/>
            <rFont val="Tahoma"/>
            <family val="2"/>
          </rPr>
          <t xml:space="preserve">
</t>
        </r>
        <r>
          <rPr>
            <sz val="10"/>
            <color rgb="FF000000"/>
            <rFont val="Tahoma"/>
            <family val="2"/>
          </rPr>
          <t>This is an editable section.</t>
        </r>
      </text>
    </comment>
    <comment ref="G5" authorId="0" shapeId="0" xr:uid="{4C7F6710-E4A6-2948-BAB8-A275364C186E}">
      <text>
        <r>
          <rPr>
            <b/>
            <sz val="5"/>
            <color rgb="FF000000"/>
            <rFont val="Tahoma"/>
            <family val="2"/>
          </rPr>
          <t xml:space="preserve">
</t>
        </r>
        <r>
          <rPr>
            <b/>
            <sz val="10"/>
            <color rgb="FF000000"/>
            <rFont val="Tahoma"/>
            <family val="2"/>
          </rPr>
          <t>Clem Harrod:</t>
        </r>
        <r>
          <rPr>
            <sz val="10"/>
            <color rgb="FF000000"/>
            <rFont val="Tahoma"/>
            <family val="2"/>
          </rPr>
          <t xml:space="preserve">
</t>
        </r>
        <r>
          <rPr>
            <sz val="10"/>
            <color rgb="FF000000"/>
            <rFont val="Tahoma"/>
            <family val="2"/>
          </rPr>
          <t xml:space="preserve">
</t>
        </r>
        <r>
          <rPr>
            <sz val="10"/>
            <color rgb="FF000000"/>
            <rFont val="Tahoma"/>
            <family val="2"/>
          </rPr>
          <t>This is an editable section.</t>
        </r>
      </text>
    </comment>
    <comment ref="I5" authorId="0" shapeId="0" xr:uid="{55459262-9A5B-F04D-90EC-FD28CF65C137}">
      <text>
        <r>
          <rPr>
            <b/>
            <sz val="5"/>
            <color rgb="FF000000"/>
            <rFont val="Tahoma"/>
            <family val="2"/>
          </rPr>
          <t xml:space="preserve">
</t>
        </r>
        <r>
          <rPr>
            <b/>
            <sz val="10"/>
            <color rgb="FF000000"/>
            <rFont val="Tahoma"/>
            <family val="2"/>
          </rPr>
          <t>Clem Harrod:</t>
        </r>
        <r>
          <rPr>
            <sz val="10"/>
            <color rgb="FF000000"/>
            <rFont val="Tahoma"/>
            <family val="2"/>
          </rPr>
          <t xml:space="preserve">
</t>
        </r>
        <r>
          <rPr>
            <sz val="10"/>
            <color rgb="FF000000"/>
            <rFont val="Tahoma"/>
            <family val="2"/>
          </rPr>
          <t xml:space="preserve">
</t>
        </r>
        <r>
          <rPr>
            <sz val="10"/>
            <color rgb="FF000000"/>
            <rFont val="Tahoma"/>
            <family val="2"/>
          </rPr>
          <t>This is an editable section.</t>
        </r>
      </text>
    </comment>
    <comment ref="J5" authorId="0" shapeId="0" xr:uid="{7F70B891-2AA4-8545-8567-8583F05B150E}">
      <text>
        <r>
          <rPr>
            <b/>
            <sz val="5"/>
            <color rgb="FF000000"/>
            <rFont val="Tahoma"/>
            <family val="2"/>
          </rPr>
          <t xml:space="preserve">
</t>
        </r>
        <r>
          <rPr>
            <b/>
            <sz val="10"/>
            <color rgb="FF000000"/>
            <rFont val="Tahoma"/>
            <family val="2"/>
          </rPr>
          <t>Clem Harrod:</t>
        </r>
        <r>
          <rPr>
            <sz val="10"/>
            <color rgb="FF000000"/>
            <rFont val="Tahoma"/>
            <family val="2"/>
          </rPr>
          <t xml:space="preserve">
</t>
        </r>
        <r>
          <rPr>
            <sz val="10"/>
            <color rgb="FF000000"/>
            <rFont val="Tahoma"/>
            <family val="2"/>
          </rPr>
          <t xml:space="preserve">
</t>
        </r>
        <r>
          <rPr>
            <sz val="10"/>
            <color rgb="FF000000"/>
            <rFont val="Tahoma"/>
            <family val="2"/>
          </rPr>
          <t>This is an editable section.</t>
        </r>
      </text>
    </comment>
    <comment ref="L5" authorId="0" shapeId="0" xr:uid="{054122FE-DDDB-3841-BE9E-59320F89CE2C}">
      <text>
        <r>
          <rPr>
            <b/>
            <sz val="5"/>
            <color rgb="FF000000"/>
            <rFont val="Tahoma"/>
            <family val="2"/>
          </rPr>
          <t xml:space="preserve">
</t>
        </r>
        <r>
          <rPr>
            <b/>
            <sz val="10"/>
            <color rgb="FF000000"/>
            <rFont val="Tahoma"/>
            <family val="2"/>
          </rPr>
          <t>Clem Harrod:</t>
        </r>
        <r>
          <rPr>
            <sz val="10"/>
            <color rgb="FF000000"/>
            <rFont val="Tahoma"/>
            <family val="2"/>
          </rPr>
          <t xml:space="preserve">
</t>
        </r>
        <r>
          <rPr>
            <sz val="10"/>
            <color rgb="FF000000"/>
            <rFont val="Tahoma"/>
            <family val="2"/>
          </rPr>
          <t xml:space="preserve">
</t>
        </r>
        <r>
          <rPr>
            <sz val="10"/>
            <color rgb="FF000000"/>
            <rFont val="Tahoma"/>
            <family val="2"/>
          </rPr>
          <t>This is an editable section.</t>
        </r>
      </text>
    </comment>
    <comment ref="M5" authorId="0" shapeId="0" xr:uid="{C253A310-2898-9A48-9AFD-4BA8CA37C6E0}">
      <text>
        <r>
          <rPr>
            <b/>
            <sz val="5"/>
            <color rgb="FF000000"/>
            <rFont val="Tahoma"/>
            <family val="2"/>
          </rPr>
          <t xml:space="preserve">
</t>
        </r>
        <r>
          <rPr>
            <b/>
            <sz val="10"/>
            <color rgb="FF000000"/>
            <rFont val="Tahoma"/>
            <family val="2"/>
          </rPr>
          <t>Clem Harrod:</t>
        </r>
        <r>
          <rPr>
            <sz val="10"/>
            <color rgb="FF000000"/>
            <rFont val="Tahoma"/>
            <family val="2"/>
          </rPr>
          <t xml:space="preserve">
</t>
        </r>
        <r>
          <rPr>
            <sz val="10"/>
            <color rgb="FF000000"/>
            <rFont val="Tahoma"/>
            <family val="2"/>
          </rPr>
          <t xml:space="preserve">
</t>
        </r>
        <r>
          <rPr>
            <sz val="10"/>
            <color rgb="FF000000"/>
            <rFont val="Tahoma"/>
            <family val="2"/>
          </rPr>
          <t>This is an editable section.</t>
        </r>
      </text>
    </comment>
    <comment ref="N5" authorId="0" shapeId="0" xr:uid="{3F4D21F6-DB31-894B-B116-463B976021D8}">
      <text>
        <r>
          <rPr>
            <b/>
            <sz val="5"/>
            <color rgb="FF000000"/>
            <rFont val="Tahoma"/>
            <family val="2"/>
          </rPr>
          <t xml:space="preserve">
</t>
        </r>
        <r>
          <rPr>
            <b/>
            <sz val="10"/>
            <color rgb="FF000000"/>
            <rFont val="Tahoma"/>
            <family val="2"/>
          </rPr>
          <t>Clem Harrod:</t>
        </r>
        <r>
          <rPr>
            <sz val="10"/>
            <color rgb="FF000000"/>
            <rFont val="Tahoma"/>
            <family val="2"/>
          </rPr>
          <t xml:space="preserve">
</t>
        </r>
        <r>
          <rPr>
            <sz val="10"/>
            <color rgb="FF000000"/>
            <rFont val="Tahoma"/>
            <family val="2"/>
          </rPr>
          <t xml:space="preserve">
</t>
        </r>
        <r>
          <rPr>
            <sz val="10"/>
            <color rgb="FF000000"/>
            <rFont val="Tahoma"/>
            <family val="2"/>
          </rPr>
          <t>This is an editable section.</t>
        </r>
      </text>
    </comment>
    <comment ref="U24" authorId="0" shapeId="0" xr:uid="{E1E8F860-A38E-184D-AF49-48A920EA6699}">
      <text>
        <r>
          <rPr>
            <b/>
            <sz val="10"/>
            <color rgb="FF000000"/>
            <rFont val="Tahoma"/>
            <family val="2"/>
          </rPr>
          <t xml:space="preserve">
</t>
        </r>
        <r>
          <rPr>
            <b/>
            <sz val="10"/>
            <color rgb="FF000000"/>
            <rFont val="Tahoma"/>
            <family val="2"/>
          </rPr>
          <t>Clem Harrod:</t>
        </r>
        <r>
          <rPr>
            <sz val="10"/>
            <color rgb="FF000000"/>
            <rFont val="Tahoma"/>
            <family val="2"/>
          </rPr>
          <t xml:space="preserve">
</t>
        </r>
        <r>
          <rPr>
            <sz val="10"/>
            <color rgb="FF000000"/>
            <rFont val="Tahoma"/>
            <family val="2"/>
          </rPr>
          <t xml:space="preserve">
</t>
        </r>
        <r>
          <rPr>
            <sz val="10"/>
            <color rgb="FF000000"/>
            <rFont val="Arial"/>
            <family val="2"/>
          </rPr>
          <t xml:space="preserve">This section turns from Brown &amp; Red to Green &amp; Black when your Net Profit is greater than your Monthly Expenses.
</t>
        </r>
      </text>
    </comment>
    <comment ref="F27" authorId="0" shapeId="0" xr:uid="{F4726D26-7E6F-1549-98A5-FE1033D76C8A}">
      <text>
        <r>
          <rPr>
            <b/>
            <sz val="5"/>
            <color rgb="FF000000"/>
            <rFont val="Tahoma"/>
            <family val="2"/>
          </rPr>
          <t xml:space="preserve">
</t>
        </r>
        <r>
          <rPr>
            <b/>
            <sz val="10"/>
            <color rgb="FF000000"/>
            <rFont val="Tahoma"/>
            <family val="2"/>
          </rPr>
          <t>Clem Harrod:</t>
        </r>
        <r>
          <rPr>
            <sz val="10"/>
            <color rgb="FF000000"/>
            <rFont val="Tahoma"/>
            <family val="2"/>
          </rPr>
          <t xml:space="preserve">
</t>
        </r>
        <r>
          <rPr>
            <sz val="10"/>
            <color rgb="FF000000"/>
            <rFont val="Tahoma"/>
            <family val="2"/>
          </rPr>
          <t xml:space="preserve">
</t>
        </r>
        <r>
          <rPr>
            <sz val="10"/>
            <color rgb="FF000000"/>
            <rFont val="Tahoma"/>
            <family val="2"/>
          </rPr>
          <t>This is an editable section.</t>
        </r>
      </text>
    </comment>
    <comment ref="G27" authorId="0" shapeId="0" xr:uid="{7ADAC11C-DA87-3D49-887B-EDE7AA17730B}">
      <text>
        <r>
          <rPr>
            <b/>
            <sz val="5"/>
            <color rgb="FF000000"/>
            <rFont val="Tahoma"/>
            <family val="2"/>
          </rPr>
          <t xml:space="preserve">
</t>
        </r>
        <r>
          <rPr>
            <b/>
            <sz val="10"/>
            <color rgb="FF000000"/>
            <rFont val="Tahoma"/>
            <family val="2"/>
          </rPr>
          <t>Clem Harrod:</t>
        </r>
        <r>
          <rPr>
            <sz val="10"/>
            <color rgb="FF000000"/>
            <rFont val="Tahoma"/>
            <family val="2"/>
          </rPr>
          <t xml:space="preserve">
</t>
        </r>
        <r>
          <rPr>
            <sz val="10"/>
            <color rgb="FF000000"/>
            <rFont val="Tahoma"/>
            <family val="2"/>
          </rPr>
          <t xml:space="preserve">
</t>
        </r>
        <r>
          <rPr>
            <sz val="10"/>
            <color rgb="FF000000"/>
            <rFont val="Tahoma"/>
            <family val="2"/>
          </rPr>
          <t>This is an editable section.</t>
        </r>
      </text>
    </comment>
    <comment ref="J27" authorId="0" shapeId="0" xr:uid="{6532338B-6E21-C94A-AF39-3565611F9647}">
      <text>
        <r>
          <rPr>
            <b/>
            <sz val="5"/>
            <color rgb="FF000000"/>
            <rFont val="Tahoma"/>
            <family val="2"/>
          </rPr>
          <t xml:space="preserve">
</t>
        </r>
        <r>
          <rPr>
            <b/>
            <sz val="10"/>
            <color rgb="FF000000"/>
            <rFont val="Tahoma"/>
            <family val="2"/>
          </rPr>
          <t>Clem Harrod:</t>
        </r>
        <r>
          <rPr>
            <sz val="10"/>
            <color rgb="FF000000"/>
            <rFont val="Tahoma"/>
            <family val="2"/>
          </rPr>
          <t xml:space="preserve">
</t>
        </r>
        <r>
          <rPr>
            <sz val="10"/>
            <color rgb="FF000000"/>
            <rFont val="Tahoma"/>
            <family val="2"/>
          </rPr>
          <t xml:space="preserve">
</t>
        </r>
        <r>
          <rPr>
            <sz val="10"/>
            <color rgb="FF000000"/>
            <rFont val="Tahoma"/>
            <family val="2"/>
          </rPr>
          <t>This is an editable section.</t>
        </r>
      </text>
    </comment>
    <comment ref="K27" authorId="0" shapeId="0" xr:uid="{88A388D2-50BC-BF45-84C0-1F50F82F7232}">
      <text>
        <r>
          <rPr>
            <b/>
            <sz val="5"/>
            <color rgb="FF000000"/>
            <rFont val="Tahoma"/>
            <family val="2"/>
          </rPr>
          <t xml:space="preserve">
</t>
        </r>
        <r>
          <rPr>
            <b/>
            <sz val="10"/>
            <color rgb="FF000000"/>
            <rFont val="Tahoma"/>
            <family val="2"/>
          </rPr>
          <t>Clem Harrod:</t>
        </r>
        <r>
          <rPr>
            <sz val="10"/>
            <color rgb="FF000000"/>
            <rFont val="Tahoma"/>
            <family val="2"/>
          </rPr>
          <t xml:space="preserve">
</t>
        </r>
        <r>
          <rPr>
            <sz val="10"/>
            <color rgb="FF000000"/>
            <rFont val="Tahoma"/>
            <family val="2"/>
          </rPr>
          <t xml:space="preserve">
</t>
        </r>
        <r>
          <rPr>
            <sz val="10"/>
            <color rgb="FF000000"/>
            <rFont val="Tahoma"/>
            <family val="2"/>
          </rPr>
          <t>This is an editable section.</t>
        </r>
      </text>
    </comment>
    <comment ref="L27" authorId="0" shapeId="0" xr:uid="{7AEC31A5-05BA-7B41-9424-AC0988C3F4BC}">
      <text>
        <r>
          <rPr>
            <b/>
            <sz val="5"/>
            <color rgb="FF000000"/>
            <rFont val="Tahoma"/>
            <family val="2"/>
          </rPr>
          <t xml:space="preserve">
</t>
        </r>
        <r>
          <rPr>
            <b/>
            <sz val="10"/>
            <color rgb="FF000000"/>
            <rFont val="Tahoma"/>
            <family val="2"/>
          </rPr>
          <t>Clem Harrod:</t>
        </r>
        <r>
          <rPr>
            <sz val="10"/>
            <color rgb="FF000000"/>
            <rFont val="Tahoma"/>
            <family val="2"/>
          </rPr>
          <t xml:space="preserve">
</t>
        </r>
        <r>
          <rPr>
            <sz val="10"/>
            <color rgb="FF000000"/>
            <rFont val="Tahoma"/>
            <family val="2"/>
          </rPr>
          <t xml:space="preserve">
</t>
        </r>
        <r>
          <rPr>
            <sz val="10"/>
            <color rgb="FF000000"/>
            <rFont val="Tahoma"/>
            <family val="2"/>
          </rPr>
          <t>This is an editable section.</t>
        </r>
      </text>
    </comment>
  </commentList>
</comments>
</file>

<file path=xl/sharedStrings.xml><?xml version="1.0" encoding="utf-8"?>
<sst xmlns="http://schemas.openxmlformats.org/spreadsheetml/2006/main" count="3055" uniqueCount="462">
  <si>
    <t>Retirement</t>
  </si>
  <si>
    <t>Date</t>
  </si>
  <si>
    <t>Amount</t>
  </si>
  <si>
    <t>Total</t>
  </si>
  <si>
    <t>June</t>
  </si>
  <si>
    <t>Job</t>
  </si>
  <si>
    <t>Gross</t>
  </si>
  <si>
    <t>Expenses</t>
  </si>
  <si>
    <t>Not Taxed</t>
  </si>
  <si>
    <t>Date Paid</t>
  </si>
  <si>
    <t>W2 Mileage</t>
  </si>
  <si>
    <t>1099 Mileage</t>
  </si>
  <si>
    <t>1099 Days Worked</t>
  </si>
  <si>
    <t>W2 Days Worked</t>
  </si>
  <si>
    <t>Net</t>
  </si>
  <si>
    <t>Taxes to be Set Aside</t>
  </si>
  <si>
    <t xml:space="preserve">Location </t>
  </si>
  <si>
    <t>Account</t>
  </si>
  <si>
    <t>Description</t>
  </si>
  <si>
    <t>July</t>
  </si>
  <si>
    <t>August</t>
  </si>
  <si>
    <t>September</t>
  </si>
  <si>
    <t>October</t>
  </si>
  <si>
    <t>November</t>
  </si>
  <si>
    <t>Marriot World Center</t>
  </si>
  <si>
    <t>Gaylord Palms</t>
  </si>
  <si>
    <t>OCCC</t>
  </si>
  <si>
    <t>Amway Arena</t>
  </si>
  <si>
    <t>UCF</t>
  </si>
  <si>
    <t>Lakeland Center</t>
  </si>
  <si>
    <t>TPA</t>
  </si>
  <si>
    <t>USF</t>
  </si>
  <si>
    <t>January</t>
  </si>
  <si>
    <t>February</t>
  </si>
  <si>
    <t>March</t>
  </si>
  <si>
    <t>April</t>
  </si>
  <si>
    <t>May</t>
  </si>
  <si>
    <t>December</t>
  </si>
  <si>
    <t>Monthly Budget</t>
  </si>
  <si>
    <t>Annual Budget</t>
  </si>
  <si>
    <t>Rent</t>
  </si>
  <si>
    <t>Electric Bill</t>
  </si>
  <si>
    <t>Water Bill</t>
  </si>
  <si>
    <t>Car Note</t>
  </si>
  <si>
    <t>Car Insurance</t>
  </si>
  <si>
    <t>Cushion</t>
  </si>
  <si>
    <t>miles</t>
  </si>
  <si>
    <t>AmEx</t>
  </si>
  <si>
    <t>WF</t>
  </si>
  <si>
    <t>etc.</t>
  </si>
  <si>
    <t>Months</t>
  </si>
  <si>
    <t>If you earn more money than your expenses in one month, roll that money over into the next month. The key is to work towards earning your Annual Budget, not your Monthly Budget.</t>
  </si>
  <si>
    <t>Accruing Funds</t>
  </si>
  <si>
    <t>Bill Total</t>
  </si>
  <si>
    <t>Month</t>
  </si>
  <si>
    <t>Accrued Funds</t>
  </si>
  <si>
    <t>Bill</t>
  </si>
  <si>
    <t>Accrued Fund 1</t>
  </si>
  <si>
    <t>Accrued Fund 2</t>
  </si>
  <si>
    <t>Accrued Fund 3</t>
  </si>
  <si>
    <t>Accrued Fund 4</t>
  </si>
  <si>
    <t>Accrued Fund 5</t>
  </si>
  <si>
    <t>Accrued Fund 6</t>
  </si>
  <si>
    <t>Accrued Fund 7</t>
  </si>
  <si>
    <t>Accrued Fund 8</t>
  </si>
  <si>
    <t>Accrued Fund 9</t>
  </si>
  <si>
    <t>Accrued Fund 10</t>
  </si>
  <si>
    <t>Accrued Fund 11</t>
  </si>
  <si>
    <t>Sample 1</t>
  </si>
  <si>
    <t>Sample 2</t>
  </si>
  <si>
    <t>Accrued Fund 12</t>
  </si>
  <si>
    <t>Term in Months</t>
  </si>
  <si>
    <t>Accrued Amount/ Month</t>
  </si>
  <si>
    <t>Month(s) Due</t>
  </si>
  <si>
    <t>March, June, September, December</t>
  </si>
  <si>
    <t>Winter Vacation Fund</t>
  </si>
  <si>
    <t xml:space="preserve"> New Car Down Payment</t>
  </si>
  <si>
    <t>Accrue, according to Merriam-Webster's Dictionary, means to accumulate or be added periodically. What we are doing here is growing funds in a "bucket" to save for the due date of the expense.</t>
  </si>
  <si>
    <t>Fuel</t>
  </si>
  <si>
    <t>Health Insurance</t>
  </si>
  <si>
    <t>Amazon Prime</t>
  </si>
  <si>
    <t>Clothing</t>
  </si>
  <si>
    <t>Entertainment</t>
  </si>
  <si>
    <t>Loan Payments</t>
  </si>
  <si>
    <t>Trash Pickup</t>
  </si>
  <si>
    <t>" 60/40 Split "</t>
  </si>
  <si>
    <t>for Your Today</t>
  </si>
  <si>
    <t>for Your Tomorrow</t>
  </si>
  <si>
    <t>1099 Income</t>
  </si>
  <si>
    <t>W2 Income</t>
  </si>
  <si>
    <t>Amount Earned in 1099 Labor</t>
  </si>
  <si>
    <t>Amount Earned in W2 Labor</t>
  </si>
  <si>
    <t>Company Name - Show Name</t>
  </si>
  <si>
    <t>Date Due</t>
  </si>
  <si>
    <t>First Day Worked</t>
  </si>
  <si>
    <t>Last Day Worked</t>
  </si>
  <si>
    <t>Total Days worked</t>
  </si>
  <si>
    <t>Show Name -  Parking</t>
  </si>
  <si>
    <t>Dolphin Hotel</t>
  </si>
  <si>
    <t xml:space="preserve">1 - </t>
  </si>
  <si>
    <t xml:space="preserve">2 - </t>
  </si>
  <si>
    <t xml:space="preserve">3 - </t>
  </si>
  <si>
    <t xml:space="preserve">4 - </t>
  </si>
  <si>
    <t xml:space="preserve">5 - </t>
  </si>
  <si>
    <t xml:space="preserve">6 - </t>
  </si>
  <si>
    <t xml:space="preserve">7 - </t>
  </si>
  <si>
    <t xml:space="preserve">8 - </t>
  </si>
  <si>
    <t xml:space="preserve">9 - </t>
  </si>
  <si>
    <t xml:space="preserve">10 - </t>
  </si>
  <si>
    <t xml:space="preserve">11 - </t>
  </si>
  <si>
    <t xml:space="preserve">12 - </t>
  </si>
  <si>
    <t xml:space="preserve">13 - </t>
  </si>
  <si>
    <t xml:space="preserve">14 - </t>
  </si>
  <si>
    <t xml:space="preserve">15 - </t>
  </si>
  <si>
    <t xml:space="preserve">16 - </t>
  </si>
  <si>
    <t xml:space="preserve">17 - </t>
  </si>
  <si>
    <t xml:space="preserve">18 - </t>
  </si>
  <si>
    <t xml:space="preserve">19 - </t>
  </si>
  <si>
    <t xml:space="preserve">20 - </t>
  </si>
  <si>
    <t xml:space="preserve">21 - </t>
  </si>
  <si>
    <t xml:space="preserve">22 - </t>
  </si>
  <si>
    <t xml:space="preserve">23 - </t>
  </si>
  <si>
    <t xml:space="preserve">24 - </t>
  </si>
  <si>
    <t xml:space="preserve">25 - </t>
  </si>
  <si>
    <t xml:space="preserve">  Business Expenses</t>
  </si>
  <si>
    <t>Over / Under Earnings</t>
  </si>
  <si>
    <t>Work Days / Month</t>
  </si>
  <si>
    <t>Phone / Internet Bill</t>
  </si>
  <si>
    <t>Car Maintenance</t>
  </si>
  <si>
    <t>Auto Tag Renewal</t>
  </si>
  <si>
    <t>Meals</t>
  </si>
  <si>
    <t>Roth IRA Contribution</t>
  </si>
  <si>
    <t>SAMPLE MONTH</t>
  </si>
  <si>
    <t>Total Amount 
Paid</t>
  </si>
  <si>
    <t>Total Expenses from Job</t>
  </si>
  <si>
    <t xml:space="preserve">The First Day 
of the Event </t>
  </si>
  <si>
    <t xml:space="preserve">The Last Day 
of the Event </t>
  </si>
  <si>
    <t xml:space="preserve">
The Net Date Payment is Due</t>
  </si>
  <si>
    <t>The Date You Were Paid</t>
  </si>
  <si>
    <t># of Non-Taxed Days Worked</t>
  </si>
  <si>
    <t>Total # of 
Days Worked</t>
  </si>
  <si>
    <t># of Taxed 
Days Worked</t>
  </si>
  <si>
    <t>"1" Means
Non-Taxed Income</t>
  </si>
  <si>
    <t>Highlighted Jobs Have Not Yet Been Paid</t>
  </si>
  <si>
    <t>SAMPLE DATA</t>
  </si>
  <si>
    <t>Stagehand</t>
  </si>
  <si>
    <t>CLEMCO.AV</t>
  </si>
  <si>
    <t>-</t>
  </si>
  <si>
    <t>City, State:</t>
  </si>
  <si>
    <t>Tampa, FL</t>
  </si>
  <si>
    <t>Address Line 1:</t>
  </si>
  <si>
    <t>Address Line 2:</t>
  </si>
  <si>
    <t>Phone:</t>
  </si>
  <si>
    <t>Email:</t>
  </si>
  <si>
    <t>Primary Client:</t>
  </si>
  <si>
    <t>TBD</t>
  </si>
  <si>
    <t>Based on your Monthly Budget, and only spending 60% of your Lowest Day Rate, you should average the above number of days per month to break even and pay your bills.</t>
  </si>
  <si>
    <t>Budget</t>
  </si>
  <si>
    <t>Clem Harrod</t>
  </si>
  <si>
    <t>12-3456789</t>
  </si>
  <si>
    <t>101 Projection Way</t>
  </si>
  <si>
    <t>Virtually Everywhere, US 12345</t>
  </si>
  <si>
    <t>813-555-CLEM</t>
  </si>
  <si>
    <t>info@clemco.net</t>
  </si>
  <si>
    <t>Deuteronomy 8:18</t>
  </si>
  <si>
    <t>(New Living Translation)</t>
  </si>
  <si>
    <t xml:space="preserve">Remember the LORD your God. 
He is the one who gives you power to 
be successful…
See it .  Believe it .  Achieve it .  
#Projection101 </t>
  </si>
  <si>
    <t>JANUARY</t>
  </si>
  <si>
    <t>Clem Harrod's</t>
  </si>
  <si>
    <t>YEAR TO DATE</t>
  </si>
  <si>
    <t>NOVEMBER</t>
  </si>
  <si>
    <t>DECEMBER</t>
  </si>
  <si>
    <t>OCTOBER</t>
  </si>
  <si>
    <t>SEPTEMBER</t>
  </si>
  <si>
    <t>AUGUST</t>
  </si>
  <si>
    <t>JULY</t>
  </si>
  <si>
    <t>JUNE</t>
  </si>
  <si>
    <t>MAY</t>
  </si>
  <si>
    <t>APRIL</t>
  </si>
  <si>
    <t>MARCH</t>
  </si>
  <si>
    <t>FEBRUARY</t>
  </si>
  <si>
    <t>ROUNDTRIP MILEAGE RUNDOWN</t>
  </si>
  <si>
    <t>DISTANCE</t>
  </si>
  <si>
    <t>v4</t>
  </si>
  <si>
    <t>Number of Months to Save 
Until Your Bill is Due</t>
  </si>
  <si>
    <t>for Taxes</t>
  </si>
  <si>
    <t>for Cushion</t>
  </si>
  <si>
    <t>for Retirement</t>
  </si>
  <si>
    <t>60% of Your Lowest Day Rate</t>
  </si>
  <si>
    <t>- A LETTER FROM CLEM -</t>
  </si>
  <si>
    <t>MONTHLY BREAKDOWN</t>
  </si>
  <si>
    <r>
      <t>Contact our Budgeting &amp; Bookkeeping Specialist at www</t>
    </r>
    <r>
      <rPr>
        <i/>
        <u val="singleAccounting"/>
        <sz val="18"/>
        <rFont val="Futura Medium"/>
      </rPr>
      <t>.CLEMCOHR.com</t>
    </r>
    <r>
      <rPr>
        <i/>
        <sz val="18"/>
        <rFont val="Futura Medium"/>
      </rPr>
      <t xml:space="preserve"> for additional support.</t>
    </r>
  </si>
  <si>
    <t>BILL</t>
  </si>
  <si>
    <t>AMOUNT</t>
  </si>
  <si>
    <t>ANNUAL</t>
  </si>
  <si>
    <t>MONTHLY</t>
  </si>
  <si>
    <t>BIANNUALLY</t>
  </si>
  <si>
    <t>QUARTERLY</t>
  </si>
  <si>
    <t>INFO SHEET</t>
  </si>
  <si>
    <t>VENUE / JOB SITE</t>
  </si>
  <si>
    <t>( How many miles do you drive from your home/office to your various work venues/job sites? )</t>
  </si>
  <si>
    <t>Disney Hotels</t>
  </si>
  <si>
    <t>Campin World Stadium</t>
  </si>
  <si>
    <t>FSU</t>
  </si>
  <si>
    <t>UF</t>
  </si>
  <si>
    <t>Legends Field/ Raymond James</t>
  </si>
  <si>
    <t>Amalie Arena</t>
  </si>
  <si>
    <t>Based on your professional skill sets and technical abilities, input your lowest Day/Project Rate. 
This will help you determine how many days/projects you need to work per month to earn your Monthly Budget.</t>
  </si>
  <si>
    <t>Enter Your Lowest 
Day / Project Rate</t>
  </si>
  <si>
    <t>Miles Driven on 
a Non-Taxed Job</t>
  </si>
  <si>
    <t>Miles Driven on 
a Taxed Job</t>
  </si>
  <si>
    <t>Monthly Net</t>
  </si>
  <si>
    <t>Monthly Over / Under Earnings</t>
  </si>
  <si>
    <t>Independent Contractor's Name:</t>
  </si>
  <si>
    <t>Business Name (if applicable):</t>
  </si>
  <si>
    <t>SSN or EIN:</t>
  </si>
  <si>
    <t>Total Days Worked</t>
  </si>
  <si>
    <t>If your month's Net Income is greater than your month's Expenses, roll the additional Cash over to help pay for the next month's Expenses. 
The Goal is to work towards earning your Annual Budget, not your Monthly Budget.</t>
  </si>
  <si>
    <t>Desired Annual Income:</t>
  </si>
  <si>
    <t>Desired Work Days / Month</t>
  </si>
  <si>
    <t>Year:</t>
  </si>
  <si>
    <t>ANNUAL GOALS</t>
  </si>
  <si>
    <t>ENTER YOUR PERSONAL DATA</t>
  </si>
  <si>
    <t>Desired Work Days / Year</t>
  </si>
  <si>
    <t>Lowest Paying  Role / Position:</t>
  </si>
  <si>
    <t>Lowest Paying  Hourly Rate:</t>
  </si>
  <si>
    <t>Highest Paying  Role / Position:</t>
  </si>
  <si>
    <t>Highest Paying  Hourly Rate:</t>
  </si>
  <si>
    <t>Career Projectionist</t>
  </si>
  <si>
    <t>Current Year:</t>
  </si>
  <si>
    <t>Year Enter Industry:</t>
  </si>
  <si>
    <t># of Years in Business:</t>
  </si>
  <si>
    <t>Accountant Name:</t>
  </si>
  <si>
    <t>Bookkeeper Name:</t>
  </si>
  <si>
    <t>Financial Advisor Name:</t>
  </si>
  <si>
    <t>DECEMBER -</t>
  </si>
  <si>
    <t>JANUARY -</t>
  </si>
  <si>
    <t>FEBRUARY -</t>
  </si>
  <si>
    <t>MARCH -</t>
  </si>
  <si>
    <t>APRIL -</t>
  </si>
  <si>
    <t>MAY -</t>
  </si>
  <si>
    <t>JUNE -</t>
  </si>
  <si>
    <t>JULY -</t>
  </si>
  <si>
    <t>AUGUST -</t>
  </si>
  <si>
    <t>SEPTEMBER -</t>
  </si>
  <si>
    <t>OCTOBER -</t>
  </si>
  <si>
    <t>NOVEMBER -</t>
  </si>
  <si>
    <t>YEAR TO DATE -</t>
  </si>
  <si>
    <t>Highlighted Months Have Not Earned Income</t>
  </si>
  <si>
    <t>Financial Advisor's Contact Info:</t>
  </si>
  <si>
    <t>Bookkeeper's Contact Info:</t>
  </si>
  <si>
    <t>Accountant's Contact Info:</t>
  </si>
  <si>
    <t>Monthly Budget  -</t>
  </si>
  <si>
    <t>Annual Budget  -</t>
  </si>
  <si>
    <t># of Work Days / Projects 
You Need Per Month</t>
  </si>
  <si>
    <t>Hourly Rate:</t>
  </si>
  <si>
    <t>Desired Monthly Income:</t>
  </si>
  <si>
    <t>Average Monthly Income:</t>
  </si>
  <si>
    <t>Annual Income:</t>
  </si>
  <si>
    <t>Average Work Days / Month:</t>
  </si>
  <si>
    <t>Desired # of Work Days / Month:</t>
  </si>
  <si>
    <t>Desired # of Work Days / Year:</t>
  </si>
  <si>
    <t>Desired</t>
  </si>
  <si>
    <t>Actual</t>
  </si>
  <si>
    <t>Average</t>
  </si>
  <si>
    <t>Difference</t>
  </si>
  <si>
    <t>Desired to Actuals</t>
  </si>
  <si>
    <t>Total Work Days / Year:</t>
  </si>
  <si>
    <t>Lowest</t>
  </si>
  <si>
    <t>This Amount Should Match Cell G21</t>
  </si>
  <si>
    <t>Should Match Cell G21</t>
  </si>
  <si>
    <t>www.CLEMCOHR.com, to contact our Financial Specialists</t>
  </si>
  <si>
    <r>
      <t>Click Here</t>
    </r>
    <r>
      <rPr>
        <i/>
        <sz val="18"/>
        <color theme="1"/>
        <rFont val="Futura Medium"/>
      </rPr>
      <t xml:space="preserve">, or visit </t>
    </r>
  </si>
  <si>
    <t>Dollar Amount Earned / Work Day</t>
  </si>
  <si>
    <t>Click Here</t>
  </si>
  <si>
    <t>, or visit www.CLEMCOHR.com, to contact our Financial Specialists</t>
  </si>
  <si>
    <r>
      <t>Click Here</t>
    </r>
    <r>
      <rPr>
        <i/>
        <sz val="18"/>
        <color theme="1"/>
        <rFont val="Futura Medium"/>
      </rPr>
      <t xml:space="preserve"> , or visit</t>
    </r>
  </si>
  <si>
    <t>Accountant :</t>
  </si>
  <si>
    <t>Bookkeeper:</t>
  </si>
  <si>
    <t>Financial Advisor:</t>
  </si>
  <si>
    <t>Contact Information:</t>
  </si>
  <si>
    <t>60% of your Income is for you to use towards Today's Expenses.
40% of your Income should be broken down into 3-parts to be saved for Tomorrow's Expenses.</t>
  </si>
  <si>
    <t>, or visit www.CLEMCOHR.com to contact our Financial Specialists</t>
  </si>
  <si>
    <t>Basic Budget Template</t>
  </si>
  <si>
    <t xml:space="preserve">See it .  Believe it .  Achieve it . </t>
  </si>
  <si>
    <t>https://www.clemcoav.com/career101/</t>
  </si>
  <si>
    <t>If you have annual, biannual, or quarterly expenses, divide the expense by the number of months, to determine how much should be save each month, and pay your bill when it's due.
This is called Accruing Funds.</t>
  </si>
  <si>
    <t>?</t>
  </si>
  <si>
    <t>Monthly Income to Budget Details</t>
  </si>
  <si>
    <t>Business License Renewal</t>
  </si>
  <si>
    <t>Business License</t>
  </si>
  <si>
    <t>Lawn Care</t>
  </si>
  <si>
    <t>Monthly Budget Cont'd -</t>
  </si>
  <si>
    <t>Monthly Budget Cont'd (Cell D101)</t>
  </si>
  <si>
    <t>Accruing Funds Cont'd</t>
  </si>
  <si>
    <t>Annual Tax Filing Fees</t>
  </si>
  <si>
    <t>Accrued Funds in Savings</t>
  </si>
  <si>
    <t>DATE</t>
  </si>
  <si>
    <t>DATE PAID</t>
  </si>
  <si>
    <t>SAVINGS ACCOUNT:</t>
  </si>
  <si>
    <t>BIANNUAL</t>
  </si>
  <si>
    <t>Chase</t>
  </si>
  <si>
    <t>Taxes</t>
  </si>
  <si>
    <t>TOTAL</t>
  </si>
  <si>
    <t>NFCU</t>
  </si>
  <si>
    <t>Edward Jones</t>
  </si>
  <si>
    <t>N/A</t>
  </si>
  <si>
    <t>Accrual Savings Accounts</t>
  </si>
  <si>
    <t>BANK</t>
  </si>
  <si>
    <t>ACCOUNT # (Last 4 Digits):</t>
  </si>
  <si>
    <t>Roth IRA</t>
  </si>
  <si>
    <t xml:space="preserve">Number of Months to Save </t>
  </si>
  <si>
    <t>XXXX</t>
  </si>
  <si>
    <t>Bill # 8</t>
  </si>
  <si>
    <t>Bill # 9</t>
  </si>
  <si>
    <t>Bill # 11</t>
  </si>
  <si>
    <t>Bill # 12</t>
  </si>
  <si>
    <t>Bill # 10</t>
  </si>
  <si>
    <t>GRAND
TOTAL</t>
  </si>
  <si>
    <t>ANNUALLY</t>
  </si>
  <si>
    <t>Please note: 
Re-coding fees will be applied for modifications.</t>
  </si>
  <si>
    <t>Ecclesiastes 9:10</t>
  </si>
  <si>
    <t>(New International Version)</t>
  </si>
  <si>
    <t xml:space="preserve">Whatever your hand finds to do, 
do it with all your might…
See it .  Believe it .  Achieve it .  
#Projection101 </t>
  </si>
  <si>
    <t>(Young's Literal Translation)</t>
  </si>
  <si>
    <t>Colossians 3:17</t>
  </si>
  <si>
    <t>2 Thessalonians 3:6</t>
  </si>
  <si>
    <t>(Easy-to-Read Version)</t>
  </si>
  <si>
    <t xml:space="preserve">Whatever ye may do in word or in work, [do] all things in the name of the Lord Jesus -- 
giving thanks to the God and Father, 
through him.
See it .  Believe it .  Achieve it .  
#Projection101 </t>
  </si>
  <si>
    <t>Proverbs 31:8 - 9</t>
  </si>
  <si>
    <t>1 Corinthians 3:9</t>
  </si>
  <si>
    <t>(Good News Translation)</t>
  </si>
  <si>
    <t xml:space="preserve">Let us not become weary in doing good, 
for at the proper time we will reap a harvest 
if we do not give up.
See it .  Believe it .  Achieve it .  
#Projection101 </t>
  </si>
  <si>
    <t>Galatians 6:9</t>
  </si>
  <si>
    <t xml:space="preserve">The wise man saves for the future, 
but the foolish man spends whatever he gets.
See it .  Believe it .  Achieve it .  
#Projection101 </t>
  </si>
  <si>
    <t>(Living Bible)</t>
  </si>
  <si>
    <t>Proverbs 21:20</t>
  </si>
  <si>
    <t xml:space="preserve">But don’t begin until you count the cost. 
For who would begin construction of a building without first getting estimates and then checking 
to see if he has enough money to pay the bills?
See it .  Believe it .  Achieve it .  
#Projection101 </t>
  </si>
  <si>
    <t>Luke 14:28</t>
  </si>
  <si>
    <t xml:space="preserve">No one can have two bosses. He will hate the one and love the other. Or he will listen to the one and work against the other. You cannot have both God and riches as your boss at the same time.
See it .  Believe it .  Achieve it .  
#Projection101 </t>
  </si>
  <si>
    <t>(New Life Version)</t>
  </si>
  <si>
    <t>Matthew 6:24</t>
  </si>
  <si>
    <t xml:space="preserve">Celebrate always, pray constantly, and 
give thanks to God no matter what circumstances 
you find yourself in. (This is God’s will for
 all of you in Jesus the Anointed.)
See it .  Believe it .  Achieve it .  
#Projection101 </t>
  </si>
  <si>
    <t>1 Thessalonians 5:16 - 18</t>
  </si>
  <si>
    <t>(The Voice)</t>
  </si>
  <si>
    <t>Genesis 1:1</t>
  </si>
  <si>
    <t>(Names of God Bible)</t>
  </si>
  <si>
    <t xml:space="preserve">In the beginning Elohim created heaven and earth.
See it .  Believe it .  Achieve it .  
#Projection101 </t>
  </si>
  <si>
    <t>JOINT ACCOUNTING &amp; PROJECTION 101</t>
  </si>
  <si>
    <t>Please note: 
Consulting fees are based on the duration of each service call.</t>
  </si>
  <si>
    <t>In addition, if you would like 
your "60/40 Split" percentages adjusted after consulting with your Tax or Financial Advisor, contact us at hr@clemco.net.</t>
  </si>
  <si>
    <t>1. Ecclesiastes 11:1-2 (NIV):</t>
  </si>
  <si>
    <t>"Ship your grain across the sea;</t>
  </si>
  <si>
    <t>after many days you may receive a return.</t>
  </si>
  <si>
    <t>Invest in seven ventures, yes, in eight;</t>
  </si>
  <si>
    <t>you do not know what disaster may come upon the land."</t>
  </si>
  <si>
    <t>2. Proverbs 13:11 (NIV):</t>
  </si>
  <si>
    <t>"Dishonest money dwindles away,</t>
  </si>
  <si>
    <t>but whoever gathers money little by little makes it grow."</t>
  </si>
  <si>
    <t>3. Proverbs 21:5 (NIV):</t>
  </si>
  <si>
    <t>"The plans of the diligent lead to profit</t>
  </si>
  <si>
    <t>as surely as haste leads to poverty."</t>
  </si>
  <si>
    <t>4. 2 Corinthians 9:6-8 (NIV):</t>
  </si>
  <si>
    <t>"Remember this: Whoever sows sparingly will also reap sparingly, and whoever sows generously will also reap generously. Each of you should give what you have decided in your heart to give, not reluctantly or under compulsion, for God loves a cheerful giver. And God is able to bless you abundantly, so that in all things at all times, having all that you need, you will abound in every good work."</t>
  </si>
  <si>
    <t>"Again, it will be like a man going on a journey, who called his servants and entrusted his wealth to them. To one he gave five bags of gold, to another two bags, and to another one bag, each according to his ability. Then he went on his journey. The man who had received five bags of gold went at once and put his money to work and gained five bags more. So also, the one with two bags of gold gained two more. But the man who had received one bag went off, dug a hole in the ground and hid his master’s money."</t>
  </si>
  <si>
    <t>Monthly Cushion</t>
  </si>
  <si>
    <t>Monthly Taxes</t>
  </si>
  <si>
    <t>Monthly Retirement</t>
  </si>
  <si>
    <t>5. Matthew 25:14-30 
(The Parable of the Talents):</t>
  </si>
  <si>
    <t>While the Bible does not specifically mention the modern concept of streams of income in the way we understand it today, 
here are a few scriptures that speak about wealth, provision, and wise financial practices, which may be interpreted as guidance for establishing streams of income:</t>
  </si>
  <si>
    <t>7. Proverbs 3:9-10 (NIV)</t>
  </si>
  <si>
    <t>"Honor the Lord with your wealth,
with the firstfruits of all your crops;
then your barns will be filled to overflowing,
and your vats will brim over with new wine."</t>
  </si>
  <si>
    <r>
      <t xml:space="preserve">Interpretation: </t>
    </r>
    <r>
      <rPr>
        <sz val="15"/>
        <color rgb="FF000000"/>
        <rFont val="Futura Medium"/>
      </rPr>
      <t>This verse connects generosity and honoring God with financial prosperity. The idea is that when you prioritize God in your finances, He will bless you with abundance. Wealth building, according to this principle, is not just about accumulating but doing so with gratitude and honor.</t>
    </r>
  </si>
  <si>
    <t>8. Luke 16:10-11 (NIV)</t>
  </si>
  <si>
    <t>"Whoever can be trusted with very little can also be trusted with much, 
and whoever is dishonest with very little will also be dishonest with much. 
So if you have not been trustworthy in handling worldly wealth, who will trust you with true riches?"</t>
  </si>
  <si>
    <r>
      <t xml:space="preserve">Interpretation: </t>
    </r>
    <r>
      <rPr>
        <sz val="15"/>
        <color rgb="FF000000"/>
        <rFont val="Futura Medium"/>
      </rPr>
      <t>This passage teaches stewardship and trustworthiness with money. It emphasizes that being faithful and responsible with the resources we have, no matter how small, is essential for greater opportunities. It can apply to both financial wealth and spiritual riches.</t>
    </r>
  </si>
  <si>
    <t>"In the same way that iron sharpens iron,
    a person sharpens the character of his friend."</t>
  </si>
  <si>
    <t>9. Proverbs 27:17 (The Voice)</t>
  </si>
  <si>
    <r>
      <t xml:space="preserve">Interpretation: </t>
    </r>
    <r>
      <rPr>
        <sz val="15"/>
        <color rgb="FF000000"/>
        <rFont val="Futura Medium"/>
      </rPr>
      <t>This verse highlights the value of relationships where people help each other grow. In the context of mentorship, it shows that by spending time with and teaching others, we both sharpen and improve one another. Mentoring is a mutual process of growth and improvement.</t>
    </r>
  </si>
  <si>
    <t>(click on the above images to view our content)</t>
  </si>
  <si>
    <t>If you would like support navigating this document, email us at hr@clemco.net.</t>
  </si>
  <si>
    <t># OF MONTHS</t>
  </si>
  <si>
    <t>BILL # 15</t>
  </si>
  <si>
    <t>BILL # 14</t>
  </si>
  <si>
    <t>BILL # 13</t>
  </si>
  <si>
    <t>BILL # 7</t>
  </si>
  <si>
    <t>BILL # 6</t>
  </si>
  <si>
    <t>Cell Phone</t>
  </si>
  <si>
    <t>Gas</t>
  </si>
  <si>
    <t>Monthly Bill Averages</t>
  </si>
  <si>
    <t>Insurances</t>
  </si>
  <si>
    <t>Ads / Web / Promo</t>
  </si>
  <si>
    <t>The "60/40 Split"
Breakdown</t>
  </si>
  <si>
    <t>Hebrews 12:11</t>
  </si>
  <si>
    <t>6. 1 Corinthians 9:24 (NIV)</t>
  </si>
  <si>
    <t>Do you not know that in a race all the runners run, but only one gets the prize? 
Run in such a way as to get the prize.</t>
  </si>
  <si>
    <t xml:space="preserve">Remember the LORD your God. 
He is the one who gives you power 
to be successful…
See it .  Believe it .  Achieve it .  
#Projection101 </t>
  </si>
  <si>
    <r>
      <t>Interpretation</t>
    </r>
    <r>
      <rPr>
        <sz val="15"/>
        <color rgb="FF000000"/>
        <rFont val="Futura Medium"/>
      </rPr>
      <t xml:space="preserve">: In this verse, the Apostle Paul uses the analogy of a race to encourage believers to live their lives with purpose and determination, just like athletes who compete for a prize. The verse is a call to discipline, perseverance, and focus in the Christian walk. Just as athletes train rigorously to win a race, Christians are called to live their lives with the same kind of dedication, striving for the ultimate prize — eternal life and fulfillment in Christ.
It highlights the need for intentionality and effort in our faith journey, urging believers to keep their eyes on the prize and run with purpose.
</t>
    </r>
  </si>
  <si>
    <t xml:space="preserve">No discipline seems pleasant at the time, 
but painful. 
Later on, however, it produces a harvest of righteousness and peace for those who have been trained by it."
See it .  Believe it .  Achieve it .  
#Projection101 </t>
  </si>
  <si>
    <t xml:space="preserve">Speak up for people who cannot speak for themselves. Help people who are in trouble. 
Stand up for what you know is right, and 
judge all people fairly. 
Protect the rights of the poor and 
those who need help.
See it .  Believe it .  Achieve it .  
#Projection101 </t>
  </si>
  <si>
    <t xml:space="preserve">For we are partners working together for God, 
and you are God's field.
[The Live Event Production Industry]
You are also God's building 
[The Venue].
See it .  Believe it .  Achieve it .  
#Projection101 </t>
  </si>
  <si>
    <r>
      <t>Interpretation</t>
    </r>
    <r>
      <rPr>
        <sz val="15"/>
        <color rgb="FF000000"/>
        <rFont val="Futura Medium"/>
      </rPr>
      <t>: This scripture speaks to God's provision and blessing for those who are generous. When God blesses, He can provide for all your needs, potentially 
through various streams of income that enable you to give generously and be a blessing to others.</t>
    </r>
  </si>
  <si>
    <r>
      <t>Interpretation</t>
    </r>
    <r>
      <rPr>
        <sz val="15"/>
        <color rgb="FF000000"/>
        <rFont val="Futura Medium"/>
      </rPr>
      <t>: In this parable, Jesus speaks about being faithful and wise with the resources entrusted to us. The servants who invested and created a return were praised, which can be interpreted as a call to wisely manage and grow your resources, including multiple sources of income.</t>
    </r>
  </si>
  <si>
    <r>
      <t>Interpretation</t>
    </r>
    <r>
      <rPr>
        <sz val="15"/>
        <color rgb="FF000000"/>
        <rFont val="Futura Medium"/>
      </rPr>
      <t>: This verse encourages careful planning and diligence. Streams of income can be the result of strategic planning and disciplined work across various opportunities.</t>
    </r>
  </si>
  <si>
    <r>
      <t>Interpretation</t>
    </r>
    <r>
      <rPr>
        <sz val="15"/>
        <color rgb="FF000000"/>
        <rFont val="Futura Medium"/>
      </rPr>
      <t>: This passage speaks to the idea of diversifying investments and not putting all your eggs in one basket. The concept of investing in multiple ventures aligns with the idea of having streams of income.</t>
    </r>
  </si>
  <si>
    <r>
      <t>Interpretation</t>
    </r>
    <r>
      <rPr>
        <sz val="15"/>
        <color rgb="FF000000"/>
        <rFont val="Futura Medium"/>
      </rPr>
      <t>: This verse emphasizes the importance of steady, honest work and saving over time, which can lead to wealth accumulation. Streams of income could refer to various ways of generating wealth through consistent, ethical efforts.</t>
    </r>
  </si>
  <si>
    <t xml:space="preserve">Brothers and sisters, by the authority of our Lord
Jesus Christ we tell you to stay away from any believer who refuses to work. 
People who refuse to work are not following the teaching that we gave them.
See it .  Believe it .  Achieve it .  
#Projection101 </t>
  </si>
  <si>
    <t>ACCOUNT</t>
  </si>
  <si>
    <t>Debt Balance Sheet</t>
  </si>
  <si>
    <t>Debit  -</t>
  </si>
  <si>
    <t>Credit  -</t>
  </si>
  <si>
    <t>LOAN INTEREST RATE</t>
  </si>
  <si>
    <t>TOTAL INTEREST PAID</t>
  </si>
  <si>
    <t>REMAINING BALANCE</t>
  </si>
  <si>
    <t>DESCRIPTION</t>
  </si>
  <si>
    <t>MATURITY DATE</t>
  </si>
  <si>
    <t>TERM (in months)</t>
  </si>
  <si>
    <t>New Charge  -</t>
  </si>
  <si>
    <t>Interest  -</t>
  </si>
  <si>
    <t>Principal  -</t>
  </si>
  <si>
    <t>DEBT BREAKDOWN</t>
  </si>
  <si>
    <t>XXXXXXXXXX</t>
  </si>
  <si>
    <t>Account #</t>
  </si>
  <si>
    <t>PNC - XXXX</t>
  </si>
  <si>
    <t>PNC - YYYY</t>
  </si>
  <si>
    <t>Bank</t>
  </si>
  <si>
    <t>Credit Card</t>
  </si>
  <si>
    <t>Line of Credit</t>
  </si>
  <si>
    <t>Copyright © 2025 Clem Harrod. All rights reserved. ISBN: 978-1-7347452-6-9</t>
  </si>
  <si>
    <t xml:space="preserve">
First designed by my wife, Joslynne Harrod, CPA, this tool brought together her understanding of finance, accounting, audit, and tax.  
After being heavily recruited by one of the world's largest public accounting firms, Joslynne serviced many clients in the Tampa Bay community. Through her work, she was exposed to many of the challenges faced by businesses of all sizes. 
Wanting to protect me, and our growing family, from those same hardships, Joslynne created a plan to help me organize my finances. 
This evolved version of our original Basic Budget Template, has been the backbone of my life and business. I pray that J_AP101 becomes an invaluable resource for you, and yours, as well.
See it .  Believe it .  Achieve it .  
#Projection101 </t>
  </si>
  <si>
    <t>Annual Opening Balance</t>
  </si>
  <si>
    <t>INTEREST RATE</t>
  </si>
  <si>
    <t>ANNUAL OPENING BALANCE</t>
  </si>
  <si>
    <t>Cash Advance - Auto Repair</t>
  </si>
  <si>
    <t>Cash Advance - Repayment</t>
  </si>
  <si>
    <t>Additional Principal Payment</t>
  </si>
  <si>
    <t>Loan</t>
  </si>
  <si>
    <t>COVID-19 Recovery</t>
  </si>
  <si>
    <t>Monthly Interest</t>
  </si>
  <si>
    <t>Debt Aggregate</t>
  </si>
  <si>
    <t>ANNUAL OPENING BALANCES</t>
  </si>
  <si>
    <t>LOAN INTEREST RATES</t>
  </si>
  <si>
    <t>REMAINING BALANCES</t>
  </si>
  <si>
    <t>Referenced below starting at Cell AT56</t>
  </si>
  <si>
    <t>John 3:16 - 17</t>
  </si>
  <si>
    <t xml:space="preserve">For God expressed His love for the world 
in this way: 
He gave His only Son so that whoever believes in Him will not face everlasting destruction, 
but will have everlasting life.
Here’s the point. God didn’t send His Son into the world to judge it; instead, He is here to rescue [reconcile] a world headed toward certain destruction.
See it .  Believe it .  Achieve it .  
#Projection101 </t>
  </si>
  <si>
    <t>CLIENT - POSITION</t>
  </si>
  <si>
    <t>Compensation Rates</t>
  </si>
  <si>
    <t>CLEMCO.AV - Video Projectionist</t>
  </si>
  <si>
    <t>CLEMCO.AV - Graphics Op</t>
  </si>
  <si>
    <t>CLEMCO.AV - Playback Op</t>
  </si>
  <si>
    <t>CLEMCO.AV - Technical Producer</t>
  </si>
  <si>
    <t>CLEMCO.AV - Stagehand</t>
  </si>
  <si>
    <t>Watch Dog Technical Group - TD</t>
  </si>
  <si>
    <t>$</t>
  </si>
  <si>
    <t>DAY / PROJECT RATE</t>
  </si>
  <si>
    <t>Keynote Speaker</t>
  </si>
  <si>
    <t>Breakout Room Facilitator</t>
  </si>
  <si>
    <t>WDTG - ATD</t>
  </si>
  <si>
    <t>WDTG - Video Projectionist</t>
  </si>
  <si>
    <t>v 4.01 /</t>
  </si>
  <si>
    <t>ENTER YOUR ANNUAL GOALS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</si>
</sst>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8" formatCode="&quot;$&quot;#,##0.00_);[Red]\(&quot;$&quot;#,##0.00\)"/>
    <numFmt numFmtId="44" formatCode="_(&quot;$&quot;* #,##0.00_);_(&quot;$&quot;* \(#,##0.00\);_(&quot;$&quot;* &quot;-&quot;??_);_(@_)"/>
    <numFmt numFmtId="43" formatCode="_(* #,##0.00_);_(* \(#,##0.00\);_(* &quot;-&quot;??_);_(@_)"/>
    <numFmt numFmtId="164" formatCode="m/d/yy;@"/>
    <numFmt numFmtId="165" formatCode="0;[Red]0"/>
    <numFmt numFmtId="166" formatCode="##,###,##0.00"/>
    <numFmt numFmtId="167" formatCode="_(#,##0.00_);\(#,##0.00\)"/>
    <numFmt numFmtId="168" formatCode="&quot;$&quot;#,##0.00;[Red]\-&quot;$&quot;#,##0.00"/>
    <numFmt numFmtId="169" formatCode="m/d/yyyy;@"/>
    <numFmt numFmtId="170" formatCode="0.0"/>
    <numFmt numFmtId="171" formatCode="&quot;$&quot;#,##0.00"/>
    <numFmt numFmtId="172" formatCode="mm/dd/yy;@"/>
    <numFmt numFmtId="173" formatCode="[$-F800]dddd\,\ mmmm\ dd\,\ yyyy"/>
    <numFmt numFmtId="174" formatCode="[$-409]h:mm\ AM/PM;@"/>
    <numFmt numFmtId="175" formatCode="0.0_);[Red]\(0.0\)"/>
  </numFmts>
  <fonts count="116">
    <font>
      <sz val="10"/>
      <name val="Arial"/>
    </font>
    <font>
      <sz val="12"/>
      <color theme="1"/>
      <name val="Calibri"/>
      <family val="2"/>
      <scheme val="minor"/>
    </font>
    <font>
      <sz val="12"/>
      <color theme="1"/>
      <name val="Calibri"/>
      <family val="2"/>
      <scheme val="minor"/>
    </font>
    <font>
      <sz val="10"/>
      <name val="Arial"/>
      <family val="2"/>
    </font>
    <font>
      <sz val="12"/>
      <name val="Arial"/>
      <family val="2"/>
    </font>
    <font>
      <b/>
      <sz val="10"/>
      <name val="Arial"/>
      <family val="2"/>
    </font>
    <font>
      <b/>
      <sz val="14"/>
      <name val="Arial"/>
      <family val="2"/>
    </font>
    <font>
      <u/>
      <sz val="22"/>
      <color rgb="FFFFCC00"/>
      <name val="Arial"/>
      <family val="2"/>
    </font>
    <font>
      <sz val="8"/>
      <name val="Arial"/>
      <family val="2"/>
    </font>
    <font>
      <sz val="12"/>
      <color rgb="FFFF0000"/>
      <name val="Arial"/>
      <family val="2"/>
    </font>
    <font>
      <b/>
      <sz val="10"/>
      <color rgb="FFFFFFFF"/>
      <name val="Arial"/>
      <family val="2"/>
    </font>
    <font>
      <sz val="9"/>
      <name val="Arial"/>
      <family val="2"/>
    </font>
    <font>
      <b/>
      <sz val="11"/>
      <color rgb="FFFF0000"/>
      <name val="Calibri"/>
      <family val="2"/>
    </font>
    <font>
      <b/>
      <sz val="10"/>
      <color rgb="FFFF0000"/>
      <name val="Arial"/>
      <family val="2"/>
    </font>
    <font>
      <i/>
      <sz val="10"/>
      <name val="Arial"/>
      <family val="2"/>
    </font>
    <font>
      <u/>
      <sz val="10"/>
      <color theme="10"/>
      <name val="Arial"/>
      <family val="2"/>
    </font>
    <font>
      <u/>
      <sz val="10"/>
      <color theme="11"/>
      <name val="Arial"/>
      <family val="2"/>
    </font>
    <font>
      <sz val="14"/>
      <name val="Arial"/>
      <family val="2"/>
    </font>
    <font>
      <sz val="11"/>
      <name val="Arial"/>
      <family val="2"/>
    </font>
    <font>
      <sz val="10"/>
      <color theme="0"/>
      <name val="Arial"/>
      <family val="2"/>
    </font>
    <font>
      <sz val="16"/>
      <color theme="0"/>
      <name val="Futura Medium"/>
    </font>
    <font>
      <u/>
      <sz val="14"/>
      <name val="Arial"/>
      <family val="2"/>
    </font>
    <font>
      <sz val="10"/>
      <name val="Arial"/>
      <family val="2"/>
    </font>
    <font>
      <sz val="9.5"/>
      <name val="Arial"/>
      <family val="2"/>
    </font>
    <font>
      <sz val="18"/>
      <name val="Arial"/>
      <family val="2"/>
    </font>
    <font>
      <sz val="22"/>
      <color rgb="FFFFCC00"/>
      <name val="Arial"/>
      <family val="2"/>
    </font>
    <font>
      <b/>
      <sz val="12"/>
      <name val="Arial"/>
      <family val="2"/>
    </font>
    <font>
      <b/>
      <sz val="16"/>
      <name val="Arial"/>
      <family val="2"/>
    </font>
    <font>
      <b/>
      <sz val="11"/>
      <name val="Arial"/>
      <family val="2"/>
    </font>
    <font>
      <b/>
      <sz val="9"/>
      <name val="Arial"/>
      <family val="2"/>
    </font>
    <font>
      <sz val="13"/>
      <name val="Arial"/>
      <family val="2"/>
    </font>
    <font>
      <sz val="10"/>
      <color rgb="FFC00000"/>
      <name val="Arial"/>
      <family val="2"/>
    </font>
    <font>
      <b/>
      <sz val="10"/>
      <color rgb="FFC00000"/>
      <name val="Arial"/>
      <family val="2"/>
    </font>
    <font>
      <sz val="14"/>
      <color theme="0"/>
      <name val="Futura Medium"/>
    </font>
    <font>
      <sz val="10"/>
      <color theme="0"/>
      <name val="Futura Medium"/>
    </font>
    <font>
      <b/>
      <u/>
      <sz val="16"/>
      <color theme="1"/>
      <name val="Calibri"/>
      <family val="2"/>
      <scheme val="minor"/>
    </font>
    <font>
      <b/>
      <u/>
      <sz val="12"/>
      <name val="Arial"/>
      <family val="2"/>
    </font>
    <font>
      <sz val="18"/>
      <color theme="1"/>
      <name val="Calibri"/>
      <family val="2"/>
      <scheme val="minor"/>
    </font>
    <font>
      <sz val="10"/>
      <color theme="1"/>
      <name val="Calibri"/>
      <family val="2"/>
      <scheme val="minor"/>
    </font>
    <font>
      <sz val="18"/>
      <color rgb="FF000000"/>
      <name val="Calibri"/>
      <family val="2"/>
      <scheme val="minor"/>
    </font>
    <font>
      <sz val="10"/>
      <color rgb="FF000000"/>
      <name val="Calibri"/>
      <family val="2"/>
      <scheme val="minor"/>
    </font>
    <font>
      <b/>
      <sz val="18"/>
      <color rgb="FF000000"/>
      <name val="Calibri"/>
      <family val="2"/>
      <scheme val="minor"/>
    </font>
    <font>
      <sz val="12"/>
      <color theme="0"/>
      <name val="Futura Medium"/>
    </font>
    <font>
      <sz val="10"/>
      <name val="Futura Medium"/>
    </font>
    <font>
      <sz val="14"/>
      <name val="Futura Medium"/>
    </font>
    <font>
      <b/>
      <sz val="14"/>
      <name val="Futura Medium"/>
    </font>
    <font>
      <sz val="20"/>
      <name val="Futura Medium"/>
    </font>
    <font>
      <sz val="16"/>
      <name val="Futura Medium"/>
    </font>
    <font>
      <sz val="18"/>
      <name val="Futura Medium"/>
    </font>
    <font>
      <sz val="12"/>
      <name val="Futura Medium"/>
    </font>
    <font>
      <sz val="13"/>
      <name val="Futura Medium"/>
    </font>
    <font>
      <i/>
      <sz val="11"/>
      <name val="Arial"/>
      <family val="2"/>
    </font>
    <font>
      <sz val="10"/>
      <color rgb="FF000000"/>
      <name val="Tahoma"/>
      <family val="2"/>
    </font>
    <font>
      <b/>
      <sz val="10"/>
      <color rgb="FF000000"/>
      <name val="Tahoma"/>
      <family val="2"/>
    </font>
    <font>
      <sz val="9"/>
      <color theme="0" tint="-0.14999847407452621"/>
      <name val="Arial"/>
      <family val="2"/>
    </font>
    <font>
      <b/>
      <sz val="10"/>
      <color theme="0" tint="-0.14999847407452621"/>
      <name val="Arial"/>
      <family val="2"/>
    </font>
    <font>
      <sz val="12"/>
      <color theme="0" tint="-0.14999847407452621"/>
      <name val="Arial"/>
      <family val="2"/>
    </font>
    <font>
      <sz val="10"/>
      <color theme="0" tint="-0.14999847407452621"/>
      <name val="Arial"/>
      <family val="2"/>
    </font>
    <font>
      <b/>
      <sz val="9"/>
      <color theme="0" tint="-0.14999847407452621"/>
      <name val="Arial"/>
      <family val="2"/>
    </font>
    <font>
      <sz val="28"/>
      <color theme="0"/>
      <name val="Futura Medium"/>
    </font>
    <font>
      <sz val="32"/>
      <color theme="0"/>
      <name val="Futura Medium"/>
    </font>
    <font>
      <sz val="16"/>
      <name val="Arial"/>
      <family val="2"/>
    </font>
    <font>
      <b/>
      <i/>
      <sz val="20"/>
      <name val="Arial"/>
      <family val="2"/>
    </font>
    <font>
      <b/>
      <i/>
      <sz val="22"/>
      <name val="Arial"/>
      <family val="2"/>
    </font>
    <font>
      <i/>
      <sz val="22"/>
      <name val="Futura Medium"/>
    </font>
    <font>
      <i/>
      <sz val="18"/>
      <name val="Futura Medium"/>
    </font>
    <font>
      <i/>
      <u val="singleAccounting"/>
      <sz val="18"/>
      <name val="Futura Medium"/>
    </font>
    <font>
      <i/>
      <sz val="13"/>
      <name val="Arial"/>
      <family val="2"/>
    </font>
    <font>
      <i/>
      <sz val="12"/>
      <name val="Arial"/>
      <family val="2"/>
    </font>
    <font>
      <i/>
      <sz val="12"/>
      <name val="Futura Medium"/>
    </font>
    <font>
      <u/>
      <sz val="20"/>
      <color theme="1"/>
      <name val="Futura Medium"/>
    </font>
    <font>
      <i/>
      <sz val="20"/>
      <color theme="0"/>
      <name val="Futura Medium"/>
    </font>
    <font>
      <u/>
      <sz val="12"/>
      <name val="Arial"/>
      <family val="2"/>
    </font>
    <font>
      <u/>
      <sz val="21"/>
      <color theme="1"/>
      <name val="Futura Medium"/>
    </font>
    <font>
      <b/>
      <i/>
      <sz val="16"/>
      <name val="Arial"/>
      <family val="2"/>
    </font>
    <font>
      <b/>
      <sz val="5"/>
      <color rgb="FF000000"/>
      <name val="Tahoma"/>
      <family val="2"/>
    </font>
    <font>
      <i/>
      <sz val="30"/>
      <color theme="0"/>
      <name val="Futura Medium"/>
    </font>
    <font>
      <i/>
      <sz val="32"/>
      <color theme="0"/>
      <name val="Futura Medium"/>
    </font>
    <font>
      <i/>
      <sz val="32"/>
      <color indexed="9"/>
      <name val="Futura Medium"/>
    </font>
    <font>
      <i/>
      <sz val="28"/>
      <name val="Futura Medium"/>
    </font>
    <font>
      <sz val="21"/>
      <color theme="1"/>
      <name val="Futura Medium"/>
    </font>
    <font>
      <b/>
      <sz val="10.5"/>
      <name val="Arial"/>
      <family val="2"/>
    </font>
    <font>
      <sz val="14"/>
      <color rgb="FF191818"/>
      <name val="Futura Medium"/>
    </font>
    <font>
      <sz val="10"/>
      <color rgb="FF000000"/>
      <name val="Arial"/>
      <family val="2"/>
    </font>
    <font>
      <i/>
      <u/>
      <sz val="18"/>
      <color theme="1"/>
      <name val="Futura Medium"/>
    </font>
    <font>
      <sz val="18"/>
      <color theme="1"/>
      <name val="Futura Medium"/>
    </font>
    <font>
      <i/>
      <sz val="18"/>
      <color theme="1"/>
      <name val="Futura Medium"/>
    </font>
    <font>
      <i/>
      <u/>
      <sz val="24"/>
      <name val="Futura Medium"/>
    </font>
    <font>
      <sz val="20"/>
      <color theme="0"/>
      <name val="Arial"/>
      <family val="2"/>
    </font>
    <font>
      <i/>
      <u/>
      <sz val="20"/>
      <color theme="0"/>
      <name val="Futura Medium"/>
    </font>
    <font>
      <u/>
      <sz val="10"/>
      <color theme="1"/>
      <name val="Arial"/>
      <family val="2"/>
    </font>
    <font>
      <sz val="10"/>
      <color theme="0" tint="-4.9989318521683403E-2"/>
      <name val="Arial"/>
      <family val="2"/>
    </font>
    <font>
      <i/>
      <sz val="14"/>
      <name val="Arial"/>
      <family val="2"/>
    </font>
    <font>
      <sz val="18"/>
      <color rgb="FFFFCC00"/>
      <name val="Arial"/>
      <family val="2"/>
    </font>
    <font>
      <b/>
      <sz val="6"/>
      <color rgb="FF000000"/>
      <name val="Tahoma"/>
      <family val="2"/>
    </font>
    <font>
      <sz val="13"/>
      <color theme="0" tint="-0.14999847407452621"/>
      <name val="Arial"/>
      <family val="2"/>
    </font>
    <font>
      <sz val="8"/>
      <color theme="0" tint="-4.9989318521683403E-2"/>
      <name val="Arial"/>
      <family val="2"/>
    </font>
    <font>
      <i/>
      <sz val="35"/>
      <color theme="0"/>
      <name val="Futura Medium"/>
    </font>
    <font>
      <sz val="15"/>
      <name val="Futura Medium"/>
    </font>
    <font>
      <sz val="15"/>
      <color rgb="FF000000"/>
      <name val="Futura Medium"/>
    </font>
    <font>
      <b/>
      <sz val="15"/>
      <color rgb="FF000000"/>
      <name val="Futura Medium"/>
    </font>
    <font>
      <sz val="20"/>
      <color rgb="FF000000"/>
      <name val="Futura Medium"/>
    </font>
    <font>
      <sz val="15"/>
      <color theme="0" tint="-0.34998626667073579"/>
      <name val="Futura Medium"/>
    </font>
    <font>
      <sz val="13"/>
      <color rgb="FF404040"/>
      <name val="Arial"/>
      <family val="2"/>
    </font>
    <font>
      <b/>
      <sz val="15"/>
      <color theme="1"/>
      <name val="Arial"/>
      <family val="2"/>
    </font>
    <font>
      <i/>
      <sz val="16"/>
      <color rgb="FF000000"/>
      <name val="Futura Medium"/>
    </font>
    <font>
      <b/>
      <sz val="13"/>
      <name val="Arial"/>
      <family val="2"/>
    </font>
    <font>
      <b/>
      <sz val="13"/>
      <color rgb="FFFF0000"/>
      <name val="Arial"/>
      <family val="2"/>
    </font>
    <font>
      <sz val="15"/>
      <name val="Arial"/>
      <family val="2"/>
    </font>
    <font>
      <sz val="14"/>
      <color theme="1" tint="0.14999847407452621"/>
      <name val="Futura Medium"/>
    </font>
    <font>
      <sz val="10"/>
      <color theme="1" tint="0.14999847407452621"/>
      <name val="Arial"/>
      <family val="2"/>
    </font>
    <font>
      <sz val="10"/>
      <color theme="1" tint="0.14999847407452621"/>
      <name val="Futura Medium"/>
    </font>
    <font>
      <sz val="8"/>
      <name val="Futura Medium"/>
    </font>
    <font>
      <i/>
      <sz val="8"/>
      <name val="Futura Medium"/>
    </font>
    <font>
      <sz val="17"/>
      <name val="Arial"/>
      <family val="2"/>
    </font>
    <font>
      <i/>
      <sz val="11.5"/>
      <name val="Arial"/>
      <family val="2"/>
    </font>
  </fonts>
  <fills count="24">
    <fill>
      <patternFill patternType="none"/>
    </fill>
    <fill>
      <patternFill patternType="gray125"/>
    </fill>
    <fill>
      <patternFill patternType="solid">
        <fgColor rgb="FF000000"/>
        <bgColor rgb="FF000000"/>
      </patternFill>
    </fill>
    <fill>
      <patternFill patternType="solid">
        <fgColor theme="3" tint="0.79998168889431442"/>
        <bgColor indexed="64"/>
      </patternFill>
    </fill>
    <fill>
      <patternFill patternType="solid">
        <fgColor rgb="FF191818"/>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14999847407452621"/>
        <bgColor rgb="FF000000"/>
      </patternFill>
    </fill>
    <fill>
      <patternFill patternType="solid">
        <fgColor theme="6" tint="0.59999389629810485"/>
        <bgColor rgb="FF000000"/>
      </patternFill>
    </fill>
    <fill>
      <patternFill patternType="solid">
        <fgColor theme="0"/>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theme="2" tint="-0.249977111117893"/>
        <bgColor rgb="FF000000"/>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191818"/>
        <bgColor rgb="FF000000"/>
      </patternFill>
    </fill>
    <fill>
      <patternFill patternType="solid">
        <fgColor theme="4" tint="0.59999389629810485"/>
        <bgColor rgb="FF000000"/>
      </patternFill>
    </fill>
    <fill>
      <patternFill patternType="solid">
        <fgColor theme="9" tint="0.59999389629810485"/>
        <bgColor indexed="64"/>
      </patternFill>
    </fill>
    <fill>
      <patternFill patternType="solid">
        <fgColor theme="4" tint="0.59999389629810485"/>
        <bgColor indexed="64"/>
      </patternFill>
    </fill>
    <fill>
      <patternFill patternType="solid">
        <fgColor theme="1"/>
        <bgColor indexed="64"/>
      </patternFill>
    </fill>
    <fill>
      <patternFill patternType="solid">
        <fgColor rgb="FF01050F"/>
        <bgColor indexed="64"/>
      </patternFill>
    </fill>
  </fills>
  <borders count="115">
    <border>
      <left/>
      <right/>
      <top/>
      <bottom/>
      <diagonal/>
    </border>
    <border>
      <left/>
      <right/>
      <top/>
      <bottom style="thin">
        <color auto="1"/>
      </bottom>
      <diagonal/>
    </border>
    <border>
      <left/>
      <right/>
      <top/>
      <bottom style="medium">
        <color auto="1"/>
      </bottom>
      <diagonal/>
    </border>
    <border>
      <left/>
      <right/>
      <top style="medium">
        <color auto="1"/>
      </top>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0"/>
      </top>
      <bottom style="double">
        <color indexed="0"/>
      </bottom>
      <diagonal/>
    </border>
    <border>
      <left style="thin">
        <color indexed="64"/>
      </left>
      <right/>
      <top style="thin">
        <color indexed="0"/>
      </top>
      <bottom style="double">
        <color indexed="0"/>
      </bottom>
      <diagonal/>
    </border>
    <border>
      <left/>
      <right style="thin">
        <color indexed="64"/>
      </right>
      <top style="thin">
        <color indexed="0"/>
      </top>
      <bottom style="double">
        <color indexed="0"/>
      </bottom>
      <diagonal/>
    </border>
    <border>
      <left style="thin">
        <color indexed="64"/>
      </left>
      <right/>
      <top style="thin">
        <color indexed="64"/>
      </top>
      <bottom style="medium">
        <color indexed="0"/>
      </bottom>
      <diagonal/>
    </border>
    <border>
      <left/>
      <right/>
      <top style="thin">
        <color indexed="64"/>
      </top>
      <bottom style="medium">
        <color indexed="0"/>
      </bottom>
      <diagonal/>
    </border>
    <border>
      <left/>
      <right style="thin">
        <color indexed="64"/>
      </right>
      <top style="thin">
        <color indexed="64"/>
      </top>
      <bottom style="medium">
        <color indexed="0"/>
      </bottom>
      <diagonal/>
    </border>
    <border>
      <left style="thin">
        <color indexed="64"/>
      </left>
      <right style="thin">
        <color indexed="64"/>
      </right>
      <top style="thin">
        <color indexed="64"/>
      </top>
      <bottom style="medium">
        <color indexed="0"/>
      </bottom>
      <diagonal/>
    </border>
    <border>
      <left style="thin">
        <color indexed="64"/>
      </left>
      <right style="thin">
        <color indexed="64"/>
      </right>
      <top/>
      <bottom/>
      <diagonal/>
    </border>
    <border>
      <left/>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medium">
        <color indexed="64"/>
      </right>
      <top/>
      <bottom style="medium">
        <color indexed="64"/>
      </bottom>
      <diagonal/>
    </border>
    <border>
      <left/>
      <right/>
      <top style="double">
        <color indexed="0"/>
      </top>
      <bottom/>
      <diagonal/>
    </border>
    <border>
      <left/>
      <right/>
      <top style="thin">
        <color indexed="64"/>
      </top>
      <bottom/>
      <diagonal/>
    </border>
    <border>
      <left style="thin">
        <color indexed="64"/>
      </left>
      <right style="thin">
        <color indexed="64"/>
      </right>
      <top style="thin">
        <color indexed="0"/>
      </top>
      <bottom style="double">
        <color indexed="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0"/>
      </top>
      <bottom/>
      <diagonal/>
    </border>
    <border>
      <left/>
      <right style="thin">
        <color indexed="64"/>
      </right>
      <top style="medium">
        <color indexed="0"/>
      </top>
      <bottom/>
      <diagonal/>
    </border>
    <border>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indexed="64"/>
      </left>
      <right style="thick">
        <color indexed="64"/>
      </right>
      <top style="thin">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medium">
        <color indexed="0"/>
      </bottom>
      <diagonal/>
    </border>
    <border>
      <left style="thin">
        <color indexed="64"/>
      </left>
      <right style="thick">
        <color indexed="64"/>
      </right>
      <top style="thin">
        <color indexed="64"/>
      </top>
      <bottom style="medium">
        <color indexed="0"/>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thin">
        <color indexed="0"/>
      </top>
      <bottom style="double">
        <color indexed="0"/>
      </bottom>
      <diagonal/>
    </border>
    <border>
      <left style="thin">
        <color indexed="64"/>
      </left>
      <right style="thick">
        <color indexed="64"/>
      </right>
      <top style="thin">
        <color indexed="0"/>
      </top>
      <bottom style="double">
        <color indexed="0"/>
      </bottom>
      <diagonal/>
    </border>
    <border>
      <left style="thick">
        <color indexed="64"/>
      </left>
      <right/>
      <top/>
      <bottom/>
      <diagonal/>
    </border>
    <border>
      <left style="thin">
        <color indexed="64"/>
      </left>
      <right style="thick">
        <color indexed="64"/>
      </right>
      <top style="double">
        <color indexed="0"/>
      </top>
      <bottom/>
      <diagonal/>
    </border>
    <border>
      <left style="thin">
        <color indexed="64"/>
      </left>
      <right style="thick">
        <color indexed="64"/>
      </right>
      <top/>
      <bottom style="double">
        <color indexed="64"/>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thin">
        <color indexed="64"/>
      </top>
      <bottom style="medium">
        <color indexed="64"/>
      </bottom>
      <diagonal/>
    </border>
    <border>
      <left style="thick">
        <color auto="1"/>
      </left>
      <right/>
      <top/>
      <bottom style="thin">
        <color auto="1"/>
      </bottom>
      <diagonal/>
    </border>
    <border>
      <left/>
      <right style="thick">
        <color indexed="64"/>
      </right>
      <top/>
      <bottom style="thin">
        <color indexed="64"/>
      </bottom>
      <diagonal/>
    </border>
    <border>
      <left/>
      <right/>
      <top style="medium">
        <color indexed="0"/>
      </top>
      <bottom/>
      <diagonal/>
    </border>
    <border>
      <left style="thin">
        <color indexed="0"/>
      </left>
      <right/>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0"/>
      </right>
      <top style="thin">
        <color indexed="64"/>
      </top>
      <bottom/>
      <diagonal/>
    </border>
    <border>
      <left/>
      <right style="medium">
        <color indexed="64"/>
      </right>
      <top style="thin">
        <color indexed="64"/>
      </top>
      <bottom/>
      <diagonal/>
    </border>
    <border>
      <left style="medium">
        <color indexed="64"/>
      </left>
      <right style="thin">
        <color indexed="0"/>
      </right>
      <top/>
      <bottom/>
      <diagonal/>
    </border>
    <border>
      <left style="medium">
        <color indexed="64"/>
      </left>
      <right style="thin">
        <color indexed="0"/>
      </right>
      <top/>
      <bottom style="medium">
        <color indexed="64"/>
      </bottom>
      <diagonal/>
    </border>
    <border>
      <left style="thin">
        <color indexed="0"/>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0"/>
      </bottom>
      <diagonal/>
    </border>
    <border>
      <left/>
      <right style="thin">
        <color indexed="64"/>
      </right>
      <top/>
      <bottom style="thin">
        <color indexed="0"/>
      </bottom>
      <diagonal/>
    </border>
    <border>
      <left style="thin">
        <color indexed="64"/>
      </left>
      <right style="thick">
        <color indexed="64"/>
      </right>
      <top/>
      <bottom style="thin">
        <color auto="1"/>
      </bottom>
      <diagonal/>
    </border>
    <border>
      <left style="thick">
        <color indexed="64"/>
      </left>
      <right/>
      <top/>
      <bottom style="thin">
        <color auto="1"/>
      </bottom>
      <diagonal/>
    </border>
    <border>
      <left/>
      <right style="thick">
        <color indexed="64"/>
      </right>
      <top/>
      <bottom style="thin">
        <color indexed="64"/>
      </bottom>
      <diagonal/>
    </border>
    <border>
      <left style="thick">
        <color indexed="64"/>
      </left>
      <right/>
      <top style="double">
        <color indexed="0"/>
      </top>
      <bottom/>
      <diagonal/>
    </border>
    <border>
      <left style="thick">
        <color indexed="64"/>
      </left>
      <right/>
      <top style="thin">
        <color indexed="64"/>
      </top>
      <bottom/>
      <diagonal/>
    </border>
    <border>
      <left style="thick">
        <color indexed="64"/>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theme="0"/>
      </left>
      <right/>
      <top style="thin">
        <color indexed="64"/>
      </top>
      <bottom/>
      <diagonal/>
    </border>
    <border>
      <left style="thin">
        <color theme="0"/>
      </left>
      <right/>
      <top/>
      <bottom/>
      <diagonal/>
    </border>
    <border>
      <left style="thin">
        <color theme="0" tint="-4.9989318521683403E-2"/>
      </left>
      <right/>
      <top/>
      <bottom style="thin">
        <color auto="1"/>
      </bottom>
      <diagonal/>
    </border>
    <border>
      <left style="thin">
        <color theme="0" tint="-4.9989318521683403E-2"/>
      </left>
      <right/>
      <top/>
      <bottom/>
      <diagonal/>
    </border>
    <border>
      <left/>
      <right style="thin">
        <color theme="0" tint="-4.9989318521683403E-2"/>
      </right>
      <top/>
      <bottom/>
      <diagonal/>
    </border>
    <border>
      <left style="medium">
        <color indexed="64"/>
      </left>
      <right style="thin">
        <color indexed="0"/>
      </right>
      <top style="thin">
        <color indexed="64"/>
      </top>
      <bottom style="thin">
        <color indexed="64"/>
      </bottom>
      <diagonal/>
    </border>
    <border>
      <left style="thin">
        <color indexed="0"/>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0"/>
      </bottom>
      <diagonal/>
    </border>
    <border>
      <left/>
      <right style="thin">
        <color indexed="64"/>
      </right>
      <top/>
      <bottom style="thin">
        <color indexed="0"/>
      </bottom>
      <diagonal/>
    </border>
    <border>
      <left/>
      <right/>
      <top style="double">
        <color indexed="64"/>
      </top>
      <bottom/>
      <diagonal/>
    </border>
    <border>
      <left style="medium">
        <color indexed="64"/>
      </left>
      <right/>
      <top style="double">
        <color indexed="64"/>
      </top>
      <bottom/>
      <diagonal/>
    </border>
    <border>
      <left/>
      <right style="medium">
        <color indexed="64"/>
      </right>
      <top style="double">
        <color indexed="64"/>
      </top>
      <bottom/>
      <diagonal/>
    </border>
    <border>
      <left style="thin">
        <color indexed="64"/>
      </left>
      <right style="thin">
        <color theme="0" tint="-4.9989318521683403E-2"/>
      </right>
      <top style="medium">
        <color indexed="64"/>
      </top>
      <bottom/>
      <diagonal/>
    </border>
    <border>
      <left style="thin">
        <color indexed="64"/>
      </left>
      <right style="thin">
        <color theme="0" tint="-4.9989318521683403E-2"/>
      </right>
      <top/>
      <bottom/>
      <diagonal/>
    </border>
    <border>
      <left style="thin">
        <color indexed="64"/>
      </left>
      <right style="thin">
        <color theme="0" tint="-4.9989318521683403E-2"/>
      </right>
      <top style="thin">
        <color indexed="64"/>
      </top>
      <bottom style="double">
        <color indexed="64"/>
      </bottom>
      <diagonal/>
    </border>
    <border>
      <left style="thin">
        <color theme="0" tint="-4.9989318521683403E-2"/>
      </left>
      <right/>
      <top style="medium">
        <color indexed="64"/>
      </top>
      <bottom/>
      <diagonal/>
    </border>
    <border>
      <left style="thin">
        <color theme="0" tint="-4.9989318521683403E-2"/>
      </left>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ck">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thin">
        <color theme="0"/>
      </right>
      <top style="thin">
        <color indexed="64"/>
      </top>
      <bottom/>
      <diagonal/>
    </border>
    <border>
      <left/>
      <right style="thin">
        <color theme="0"/>
      </right>
      <top/>
      <bottom/>
      <diagonal/>
    </border>
    <border>
      <left/>
      <right style="thin">
        <color theme="0"/>
      </right>
      <top/>
      <bottom style="thin">
        <color indexed="64"/>
      </bottom>
      <diagonal/>
    </border>
  </borders>
  <cellStyleXfs count="129">
    <xf numFmtId="0" fontId="0"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8" fillId="0" borderId="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0"/>
    <xf numFmtId="44" fontId="1" fillId="0" borderId="0" applyFont="0" applyFill="0" applyBorder="0" applyAlignment="0" applyProtection="0"/>
    <xf numFmtId="44" fontId="3" fillId="0" borderId="0" applyFon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9" fontId="22" fillId="0" borderId="0" applyFont="0" applyFill="0" applyBorder="0" applyAlignment="0" applyProtection="0"/>
    <xf numFmtId="0" fontId="15" fillId="0" borderId="0" applyNumberFormat="0" applyFill="0" applyBorder="0" applyAlignment="0" applyProtection="0">
      <alignment vertical="top"/>
      <protection locked="0"/>
    </xf>
  </cellStyleXfs>
  <cellXfs count="1030">
    <xf numFmtId="0" fontId="0" fillId="0" borderId="0" xfId="0"/>
    <xf numFmtId="0" fontId="7" fillId="2" borderId="0" xfId="0" applyFont="1" applyFill="1" applyAlignment="1">
      <alignment horizontal="center"/>
    </xf>
    <xf numFmtId="0" fontId="4" fillId="0" borderId="0" xfId="0" applyFont="1"/>
    <xf numFmtId="0" fontId="4" fillId="0" borderId="0" xfId="0" applyFont="1" applyAlignment="1">
      <alignment vertical="center"/>
    </xf>
    <xf numFmtId="44" fontId="0" fillId="0" borderId="0" xfId="14" applyFont="1"/>
    <xf numFmtId="44" fontId="0" fillId="0" borderId="0" xfId="14" applyFont="1" applyBorder="1"/>
    <xf numFmtId="44" fontId="0" fillId="0" borderId="0" xfId="0" applyNumberFormat="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44" fontId="4" fillId="0" borderId="0" xfId="14" applyFont="1" applyBorder="1"/>
    <xf numFmtId="44" fontId="4" fillId="0" borderId="4" xfId="0" applyNumberFormat="1" applyFont="1" applyBorder="1"/>
    <xf numFmtId="44" fontId="18" fillId="5" borderId="0" xfId="14" applyFont="1" applyFill="1" applyBorder="1" applyAlignment="1">
      <alignment horizontal="center"/>
    </xf>
    <xf numFmtId="0" fontId="18" fillId="5" borderId="0" xfId="14" applyNumberFormat="1" applyFont="1" applyFill="1" applyBorder="1" applyAlignment="1">
      <alignment horizontal="right"/>
    </xf>
    <xf numFmtId="44" fontId="18" fillId="0" borderId="5" xfId="0" applyNumberFormat="1" applyFont="1" applyBorder="1"/>
    <xf numFmtId="44" fontId="18" fillId="0" borderId="5" xfId="14" applyFont="1" applyBorder="1"/>
    <xf numFmtId="44" fontId="9" fillId="0" borderId="0" xfId="14" applyFont="1" applyBorder="1"/>
    <xf numFmtId="16" fontId="9" fillId="0" borderId="0" xfId="0" applyNumberFormat="1" applyFont="1" applyAlignment="1">
      <alignment horizontal="center" vertical="center"/>
    </xf>
    <xf numFmtId="44" fontId="18" fillId="6" borderId="0" xfId="14" applyFont="1" applyFill="1" applyBorder="1" applyAlignment="1">
      <alignment horizontal="center" vertical="center" wrapText="1"/>
    </xf>
    <xf numFmtId="44" fontId="4" fillId="0" borderId="0" xfId="14" applyFont="1"/>
    <xf numFmtId="0" fontId="0" fillId="7" borderId="0" xfId="0" applyFill="1" applyProtection="1">
      <protection locked="0"/>
    </xf>
    <xf numFmtId="0" fontId="3" fillId="7" borderId="0" xfId="0" applyFont="1" applyFill="1" applyProtection="1">
      <protection locked="0"/>
    </xf>
    <xf numFmtId="14" fontId="3" fillId="8" borderId="0" xfId="0" applyNumberFormat="1" applyFont="1" applyFill="1" applyAlignment="1" applyProtection="1">
      <alignment horizontal="center" vertical="center"/>
      <protection locked="0"/>
    </xf>
    <xf numFmtId="44" fontId="3" fillId="8" borderId="18" xfId="14" applyFont="1" applyFill="1" applyBorder="1" applyAlignment="1" applyProtection="1">
      <alignment horizontal="center" vertical="center"/>
      <protection locked="0"/>
    </xf>
    <xf numFmtId="14" fontId="0" fillId="8" borderId="0" xfId="0" applyNumberFormat="1" applyFill="1" applyAlignment="1" applyProtection="1">
      <alignment horizontal="center" vertical="center"/>
      <protection locked="0"/>
    </xf>
    <xf numFmtId="14" fontId="3" fillId="0" borderId="0" xfId="0" applyNumberFormat="1" applyFont="1" applyAlignment="1" applyProtection="1">
      <alignment horizontal="center" vertical="center"/>
      <protection locked="0"/>
    </xf>
    <xf numFmtId="44" fontId="3" fillId="0" borderId="18" xfId="14" applyFont="1" applyFill="1" applyBorder="1" applyAlignment="1" applyProtection="1">
      <alignment horizontal="center" vertical="center"/>
      <protection locked="0"/>
    </xf>
    <xf numFmtId="44" fontId="3" fillId="8" borderId="0" xfId="14" applyFont="1" applyFill="1" applyBorder="1" applyAlignment="1" applyProtection="1">
      <alignment horizontal="center" vertical="center"/>
      <protection locked="0"/>
    </xf>
    <xf numFmtId="44" fontId="3" fillId="0" borderId="0" xfId="14" applyFont="1" applyFill="1" applyBorder="1" applyAlignment="1" applyProtection="1">
      <alignment horizontal="center" vertical="center"/>
      <protection locked="0"/>
    </xf>
    <xf numFmtId="44" fontId="3" fillId="8" borderId="18" xfId="14" applyFont="1" applyFill="1" applyBorder="1" applyAlignment="1" applyProtection="1">
      <alignment vertical="center"/>
      <protection locked="0"/>
    </xf>
    <xf numFmtId="44" fontId="3" fillId="8" borderId="0" xfId="14" applyFont="1" applyFill="1" applyBorder="1" applyAlignment="1" applyProtection="1">
      <alignment vertical="center"/>
      <protection locked="0"/>
    </xf>
    <xf numFmtId="44" fontId="3" fillId="0" borderId="23" xfId="14" applyFont="1" applyFill="1" applyBorder="1" applyAlignment="1" applyProtection="1">
      <alignment vertical="center"/>
      <protection locked="0"/>
    </xf>
    <xf numFmtId="44" fontId="3" fillId="0" borderId="21" xfId="14" applyFont="1" applyFill="1" applyBorder="1" applyAlignment="1" applyProtection="1">
      <alignment vertical="center"/>
      <protection locked="0"/>
    </xf>
    <xf numFmtId="172" fontId="3" fillId="8" borderId="10" xfId="0" applyNumberFormat="1" applyFont="1" applyFill="1" applyBorder="1" applyAlignment="1" applyProtection="1">
      <alignment horizontal="left" vertical="center"/>
      <protection locked="0"/>
    </xf>
    <xf numFmtId="172" fontId="3" fillId="0" borderId="10" xfId="0" applyNumberFormat="1" applyFont="1" applyBorder="1" applyAlignment="1" applyProtection="1">
      <alignment horizontal="left" vertical="center"/>
      <protection locked="0"/>
    </xf>
    <xf numFmtId="172" fontId="3" fillId="0" borderId="22" xfId="0" applyNumberFormat="1" applyFont="1" applyBorder="1" applyAlignment="1" applyProtection="1">
      <alignment horizontal="left" vertical="center"/>
      <protection locked="0"/>
    </xf>
    <xf numFmtId="44" fontId="3" fillId="0" borderId="9" xfId="0" applyNumberFormat="1" applyFont="1" applyBorder="1" applyAlignment="1" applyProtection="1">
      <alignment vertical="center"/>
      <protection locked="0"/>
    </xf>
    <xf numFmtId="44" fontId="3" fillId="0" borderId="0" xfId="0" applyNumberFormat="1" applyFont="1" applyAlignment="1" applyProtection="1">
      <alignment vertical="center"/>
      <protection locked="0"/>
    </xf>
    <xf numFmtId="44" fontId="3" fillId="0" borderId="10" xfId="0" applyNumberFormat="1" applyFont="1" applyBorder="1" applyAlignment="1" applyProtection="1">
      <alignment vertical="center"/>
      <protection locked="0"/>
    </xf>
    <xf numFmtId="172" fontId="3" fillId="0" borderId="9" xfId="0" applyNumberFormat="1" applyFont="1" applyBorder="1" applyAlignment="1" applyProtection="1">
      <alignment horizontal="center" vertical="center"/>
      <protection locked="0"/>
    </xf>
    <xf numFmtId="172" fontId="3" fillId="0" borderId="0" xfId="0" applyNumberFormat="1" applyFont="1" applyAlignment="1" applyProtection="1">
      <alignment horizontal="center" vertical="center"/>
      <protection locked="0"/>
    </xf>
    <xf numFmtId="172" fontId="3" fillId="0" borderId="10" xfId="0" applyNumberFormat="1"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44" fontId="3" fillId="8" borderId="9" xfId="0" applyNumberFormat="1" applyFont="1" applyFill="1" applyBorder="1" applyAlignment="1" applyProtection="1">
      <alignment vertical="center"/>
      <protection locked="0"/>
    </xf>
    <xf numFmtId="44" fontId="3" fillId="8" borderId="0" xfId="0" applyNumberFormat="1" applyFont="1" applyFill="1" applyAlignment="1" applyProtection="1">
      <alignment vertical="center"/>
      <protection locked="0"/>
    </xf>
    <xf numFmtId="44" fontId="3" fillId="8" borderId="10" xfId="0" applyNumberFormat="1" applyFont="1" applyFill="1" applyBorder="1" applyAlignment="1" applyProtection="1">
      <alignment vertical="center"/>
      <protection locked="0"/>
    </xf>
    <xf numFmtId="172" fontId="0" fillId="8" borderId="9" xfId="0" applyNumberFormat="1" applyFill="1" applyBorder="1" applyAlignment="1" applyProtection="1">
      <alignment horizontal="center" vertical="center"/>
      <protection locked="0"/>
    </xf>
    <xf numFmtId="172" fontId="0" fillId="8" borderId="0" xfId="0" applyNumberFormat="1" applyFill="1" applyAlignment="1" applyProtection="1">
      <alignment horizontal="center" vertical="center"/>
      <protection locked="0"/>
    </xf>
    <xf numFmtId="172" fontId="3" fillId="8" borderId="10" xfId="0" applyNumberFormat="1" applyFont="1" applyFill="1" applyBorder="1" applyAlignment="1" applyProtection="1">
      <alignment horizontal="center" vertical="center"/>
      <protection locked="0"/>
    </xf>
    <xf numFmtId="0" fontId="3" fillId="8" borderId="0" xfId="0" applyFont="1" applyFill="1" applyAlignment="1" applyProtection="1">
      <alignment horizontal="center" vertical="center"/>
      <protection locked="0"/>
    </xf>
    <xf numFmtId="172" fontId="0" fillId="0" borderId="9" xfId="0" applyNumberFormat="1" applyBorder="1" applyAlignment="1" applyProtection="1">
      <alignment horizontal="center" vertical="center"/>
      <protection locked="0"/>
    </xf>
    <xf numFmtId="172" fontId="0" fillId="0" borderId="0" xfId="0" applyNumberFormat="1" applyAlignment="1" applyProtection="1">
      <alignment horizontal="center" vertical="center"/>
      <protection locked="0"/>
    </xf>
    <xf numFmtId="172" fontId="3" fillId="8" borderId="9" xfId="0" applyNumberFormat="1" applyFont="1" applyFill="1" applyBorder="1" applyAlignment="1" applyProtection="1">
      <alignment horizontal="center" vertical="center"/>
      <protection locked="0"/>
    </xf>
    <xf numFmtId="172" fontId="0" fillId="8" borderId="10" xfId="0" applyNumberFormat="1" applyFill="1" applyBorder="1" applyAlignment="1" applyProtection="1">
      <alignment horizontal="center" vertical="center"/>
      <protection locked="0"/>
    </xf>
    <xf numFmtId="0" fontId="5" fillId="13" borderId="49" xfId="0" applyFont="1" applyFill="1" applyBorder="1" applyAlignment="1" applyProtection="1">
      <alignment horizontal="left" vertical="center" indent="1" shrinkToFit="1"/>
      <protection locked="0"/>
    </xf>
    <xf numFmtId="44" fontId="3" fillId="0" borderId="63" xfId="0" applyNumberFormat="1" applyFont="1" applyBorder="1" applyAlignment="1" applyProtection="1">
      <alignment vertical="center"/>
      <protection locked="0"/>
    </xf>
    <xf numFmtId="44" fontId="5" fillId="7" borderId="12" xfId="0" applyNumberFormat="1" applyFont="1" applyFill="1" applyBorder="1" applyAlignment="1">
      <alignment horizontal="center" vertical="center"/>
    </xf>
    <xf numFmtId="44" fontId="5" fillId="7" borderId="12" xfId="0" applyNumberFormat="1" applyFont="1" applyFill="1" applyBorder="1" applyAlignment="1">
      <alignment vertical="center"/>
    </xf>
    <xf numFmtId="44" fontId="5" fillId="7" borderId="11" xfId="0" applyNumberFormat="1" applyFont="1" applyFill="1" applyBorder="1" applyAlignment="1">
      <alignment vertical="center"/>
    </xf>
    <xf numFmtId="44" fontId="5" fillId="7" borderId="13" xfId="0" applyNumberFormat="1" applyFont="1" applyFill="1" applyBorder="1" applyAlignment="1">
      <alignment vertical="center"/>
    </xf>
    <xf numFmtId="165" fontId="32" fillId="7" borderId="11" xfId="0" applyNumberFormat="1" applyFont="1" applyFill="1" applyBorder="1" applyAlignment="1">
      <alignment horizontal="center" vertical="center"/>
    </xf>
    <xf numFmtId="0" fontId="5" fillId="7" borderId="11" xfId="0" applyFont="1" applyFill="1" applyBorder="1" applyAlignment="1">
      <alignment horizontal="center" vertical="center"/>
    </xf>
    <xf numFmtId="0" fontId="5" fillId="7" borderId="12" xfId="0" applyFont="1" applyFill="1" applyBorder="1" applyAlignment="1">
      <alignment horizontal="center" vertical="center"/>
    </xf>
    <xf numFmtId="0" fontId="32" fillId="7" borderId="12" xfId="0" applyFont="1" applyFill="1" applyBorder="1" applyAlignment="1">
      <alignment horizontal="center" vertical="center"/>
    </xf>
    <xf numFmtId="0" fontId="5" fillId="7" borderId="27" xfId="0" applyFont="1" applyFill="1" applyBorder="1" applyAlignment="1">
      <alignment horizontal="center" vertical="center"/>
    </xf>
    <xf numFmtId="44" fontId="3" fillId="0" borderId="0" xfId="14" applyFont="1" applyFill="1" applyBorder="1" applyAlignment="1" applyProtection="1">
      <alignment vertical="center"/>
    </xf>
    <xf numFmtId="44" fontId="3" fillId="8" borderId="0" xfId="14" applyFont="1" applyFill="1" applyBorder="1" applyAlignment="1" applyProtection="1">
      <alignment vertical="center"/>
    </xf>
    <xf numFmtId="44" fontId="5" fillId="7" borderId="11" xfId="0" applyNumberFormat="1" applyFont="1" applyFill="1" applyBorder="1" applyAlignment="1">
      <alignment horizontal="center" vertical="center"/>
    </xf>
    <xf numFmtId="44" fontId="26" fillId="10" borderId="52" xfId="0" applyNumberFormat="1" applyFont="1" applyFill="1" applyBorder="1" applyAlignment="1">
      <alignment vertical="center"/>
    </xf>
    <xf numFmtId="0" fontId="5" fillId="7" borderId="51" xfId="0" applyFont="1" applyFill="1" applyBorder="1" applyAlignment="1">
      <alignment horizontal="left" vertical="center" indent="1"/>
    </xf>
    <xf numFmtId="0" fontId="5" fillId="7" borderId="47" xfId="0" applyFont="1" applyFill="1" applyBorder="1" applyAlignment="1">
      <alignment horizontal="left" vertical="center" wrapText="1" indent="1"/>
    </xf>
    <xf numFmtId="0" fontId="5" fillId="7" borderId="14" xfId="0" applyFont="1" applyFill="1" applyBorder="1" applyAlignment="1">
      <alignment horizontal="center" vertical="center" wrapText="1"/>
    </xf>
    <xf numFmtId="0" fontId="5" fillId="7" borderId="15" xfId="0" applyFont="1" applyFill="1" applyBorder="1" applyAlignment="1">
      <alignment horizontal="center" vertical="center" wrapText="1"/>
    </xf>
    <xf numFmtId="0" fontId="5" fillId="7" borderId="16" xfId="0" applyFont="1" applyFill="1" applyBorder="1" applyAlignment="1">
      <alignment horizontal="center" vertical="center" wrapText="1"/>
    </xf>
    <xf numFmtId="14" fontId="5" fillId="7" borderId="15" xfId="0" applyNumberFormat="1" applyFont="1" applyFill="1" applyBorder="1" applyAlignment="1">
      <alignment horizontal="center" vertical="center" wrapText="1"/>
    </xf>
    <xf numFmtId="164" fontId="5" fillId="7" borderId="14" xfId="0" applyNumberFormat="1" applyFont="1" applyFill="1" applyBorder="1" applyAlignment="1">
      <alignment horizontal="center" vertical="center" wrapText="1"/>
    </xf>
    <xf numFmtId="164" fontId="5" fillId="7" borderId="15" xfId="0" applyNumberFormat="1" applyFont="1" applyFill="1" applyBorder="1" applyAlignment="1">
      <alignment horizontal="center" vertical="center" wrapText="1"/>
    </xf>
    <xf numFmtId="14" fontId="5" fillId="7" borderId="16" xfId="0" applyNumberFormat="1" applyFont="1" applyFill="1" applyBorder="1" applyAlignment="1">
      <alignment horizontal="center" vertical="center" wrapText="1"/>
    </xf>
    <xf numFmtId="0" fontId="5" fillId="7" borderId="17" xfId="0" applyFont="1" applyFill="1" applyBorder="1" applyAlignment="1">
      <alignment horizontal="center" vertical="center" wrapText="1"/>
    </xf>
    <xf numFmtId="14" fontId="5" fillId="7" borderId="15" xfId="0" applyNumberFormat="1" applyFont="1" applyFill="1" applyBorder="1" applyAlignment="1">
      <alignment horizontal="center" vertical="center"/>
    </xf>
    <xf numFmtId="0" fontId="5" fillId="7" borderId="48" xfId="0" applyFont="1" applyFill="1" applyBorder="1" applyAlignment="1">
      <alignment horizontal="center" vertical="center"/>
    </xf>
    <xf numFmtId="0" fontId="44" fillId="7" borderId="53" xfId="0" applyFont="1" applyFill="1" applyBorder="1" applyAlignment="1">
      <alignment horizontal="right" vertical="center"/>
    </xf>
    <xf numFmtId="0" fontId="49" fillId="7" borderId="53" xfId="0" applyFont="1" applyFill="1" applyBorder="1" applyAlignment="1">
      <alignment horizontal="right" vertical="center"/>
    </xf>
    <xf numFmtId="0" fontId="3" fillId="4" borderId="42" xfId="0" applyFont="1" applyFill="1" applyBorder="1"/>
    <xf numFmtId="0" fontId="3" fillId="4" borderId="43" xfId="0" applyFont="1" applyFill="1" applyBorder="1"/>
    <xf numFmtId="0" fontId="3" fillId="7" borderId="0" xfId="0" applyFont="1" applyFill="1"/>
    <xf numFmtId="0" fontId="3" fillId="7" borderId="0" xfId="0" applyFont="1" applyFill="1" applyAlignment="1">
      <alignment horizontal="center"/>
    </xf>
    <xf numFmtId="0" fontId="3" fillId="4" borderId="0" xfId="0" applyFont="1" applyFill="1"/>
    <xf numFmtId="0" fontId="42" fillId="4" borderId="0" xfId="0" applyFont="1" applyFill="1" applyAlignment="1">
      <alignment horizontal="right" vertical="center"/>
    </xf>
    <xf numFmtId="14" fontId="3" fillId="7" borderId="0" xfId="0" applyNumberFormat="1" applyFont="1" applyFill="1" applyAlignment="1">
      <alignment horizontal="center"/>
    </xf>
    <xf numFmtId="0" fontId="3" fillId="7" borderId="0" xfId="0" applyFont="1" applyFill="1" applyAlignment="1">
      <alignment vertical="top"/>
    </xf>
    <xf numFmtId="0" fontId="3" fillId="7" borderId="0" xfId="0" applyFont="1" applyFill="1" applyAlignment="1">
      <alignment vertical="center"/>
    </xf>
    <xf numFmtId="166" fontId="8" fillId="7" borderId="0" xfId="0" applyNumberFormat="1" applyFont="1" applyFill="1" applyAlignment="1">
      <alignment horizontal="center" wrapText="1"/>
    </xf>
    <xf numFmtId="44" fontId="3" fillId="7" borderId="0" xfId="0" applyNumberFormat="1" applyFont="1" applyFill="1"/>
    <xf numFmtId="164" fontId="5" fillId="7" borderId="12" xfId="0" applyNumberFormat="1" applyFont="1" applyFill="1" applyBorder="1" applyAlignment="1">
      <alignment horizontal="center" vertical="center"/>
    </xf>
    <xf numFmtId="164" fontId="5" fillId="7" borderId="11" xfId="0" applyNumberFormat="1" applyFont="1" applyFill="1" applyBorder="1" applyAlignment="1">
      <alignment horizontal="center" vertical="center"/>
    </xf>
    <xf numFmtId="14" fontId="5" fillId="7" borderId="13" xfId="0" applyNumberFormat="1" applyFont="1" applyFill="1" applyBorder="1" applyAlignment="1">
      <alignment horizontal="center" vertical="center"/>
    </xf>
    <xf numFmtId="0" fontId="5" fillId="7" borderId="0" xfId="0" applyFont="1" applyFill="1" applyAlignment="1">
      <alignment vertical="center"/>
    </xf>
    <xf numFmtId="4" fontId="4" fillId="7" borderId="0" xfId="0" applyNumberFormat="1" applyFont="1" applyFill="1"/>
    <xf numFmtId="167" fontId="4" fillId="7" borderId="0" xfId="0" applyNumberFormat="1" applyFont="1" applyFill="1"/>
    <xf numFmtId="165" fontId="9" fillId="7" borderId="0" xfId="0" applyNumberFormat="1" applyFont="1" applyFill="1" applyAlignment="1">
      <alignment horizontal="center"/>
    </xf>
    <xf numFmtId="164" fontId="4" fillId="7" borderId="0" xfId="0" applyNumberFormat="1" applyFont="1" applyFill="1" applyAlignment="1">
      <alignment horizontal="center"/>
    </xf>
    <xf numFmtId="14" fontId="4" fillId="7" borderId="0" xfId="0" applyNumberFormat="1" applyFont="1" applyFill="1" applyAlignment="1">
      <alignment horizontal="center"/>
    </xf>
    <xf numFmtId="0" fontId="11" fillId="7" borderId="0" xfId="0" applyFont="1" applyFill="1" applyAlignment="1">
      <alignment vertical="center" wrapText="1"/>
    </xf>
    <xf numFmtId="0" fontId="5" fillId="7" borderId="0" xfId="0" applyFont="1" applyFill="1" applyAlignment="1">
      <alignment vertical="center" wrapText="1"/>
    </xf>
    <xf numFmtId="0" fontId="3" fillId="7" borderId="53" xfId="0" applyFont="1" applyFill="1" applyBorder="1"/>
    <xf numFmtId="0" fontId="3" fillId="7" borderId="56" xfId="0" applyFont="1" applyFill="1" applyBorder="1"/>
    <xf numFmtId="0" fontId="3" fillId="7" borderId="53" xfId="0" applyFont="1" applyFill="1" applyBorder="1" applyAlignment="1">
      <alignment horizontal="right"/>
    </xf>
    <xf numFmtId="44" fontId="3" fillId="7" borderId="56" xfId="0" applyNumberFormat="1" applyFont="1" applyFill="1" applyBorder="1" applyAlignment="1">
      <alignment vertical="center"/>
    </xf>
    <xf numFmtId="0" fontId="3" fillId="0" borderId="9" xfId="0" applyFont="1" applyBorder="1" applyAlignment="1">
      <alignment horizontal="left" vertical="center" indent="1"/>
    </xf>
    <xf numFmtId="0" fontId="3" fillId="8" borderId="9" xfId="0" applyFont="1" applyFill="1" applyBorder="1" applyAlignment="1">
      <alignment horizontal="left" vertical="center" indent="1"/>
    </xf>
    <xf numFmtId="0" fontId="46" fillId="7" borderId="0" xfId="0" applyFont="1" applyFill="1"/>
    <xf numFmtId="0" fontId="46" fillId="7" borderId="0" xfId="0" applyFont="1" applyFill="1" applyAlignment="1">
      <alignment vertical="center"/>
    </xf>
    <xf numFmtId="14" fontId="43" fillId="7" borderId="53" xfId="0" applyNumberFormat="1" applyFont="1" applyFill="1" applyBorder="1" applyAlignment="1">
      <alignment horizontal="right"/>
    </xf>
    <xf numFmtId="14" fontId="44" fillId="7" borderId="0" xfId="0" applyNumberFormat="1" applyFont="1" applyFill="1" applyAlignment="1">
      <alignment horizontal="left"/>
    </xf>
    <xf numFmtId="0" fontId="45" fillId="7" borderId="0" xfId="0" applyFont="1" applyFill="1" applyAlignment="1">
      <alignment horizontal="left" vertical="top"/>
    </xf>
    <xf numFmtId="14" fontId="43" fillId="7" borderId="0" xfId="0" applyNumberFormat="1" applyFont="1" applyFill="1" applyAlignment="1">
      <alignment horizontal="left"/>
    </xf>
    <xf numFmtId="44" fontId="3" fillId="7" borderId="0" xfId="0" applyNumberFormat="1" applyFont="1" applyFill="1" applyAlignment="1">
      <alignment vertical="center"/>
    </xf>
    <xf numFmtId="0" fontId="29" fillId="7" borderId="0" xfId="0" applyFont="1" applyFill="1" applyAlignment="1">
      <alignment vertical="center" wrapText="1"/>
    </xf>
    <xf numFmtId="0" fontId="3" fillId="7" borderId="57" xfId="0" applyFont="1" applyFill="1" applyBorder="1"/>
    <xf numFmtId="0" fontId="3" fillId="7" borderId="58" xfId="0" applyFont="1" applyFill="1" applyBorder="1"/>
    <xf numFmtId="0" fontId="5" fillId="7" borderId="58" xfId="0" applyFont="1" applyFill="1" applyBorder="1" applyAlignment="1">
      <alignment vertical="top" wrapText="1"/>
    </xf>
    <xf numFmtId="0" fontId="3" fillId="7" borderId="59" xfId="0" applyFont="1" applyFill="1" applyBorder="1"/>
    <xf numFmtId="0" fontId="0" fillId="7" borderId="0" xfId="0" applyFill="1"/>
    <xf numFmtId="14" fontId="3" fillId="7" borderId="0" xfId="0" applyNumberFormat="1" applyFont="1" applyFill="1"/>
    <xf numFmtId="44" fontId="0" fillId="7" borderId="0" xfId="0" applyNumberFormat="1" applyFill="1"/>
    <xf numFmtId="8" fontId="3" fillId="7" borderId="0" xfId="0" applyNumberFormat="1" applyFont="1" applyFill="1"/>
    <xf numFmtId="0" fontId="10" fillId="7" borderId="0" xfId="0" applyFont="1" applyFill="1" applyAlignment="1">
      <alignment horizontal="left" vertical="center"/>
    </xf>
    <xf numFmtId="14" fontId="3" fillId="7" borderId="0" xfId="0" applyNumberFormat="1" applyFont="1" applyFill="1" applyAlignment="1">
      <alignment horizontal="left"/>
    </xf>
    <xf numFmtId="168" fontId="3" fillId="7" borderId="0" xfId="0" applyNumberFormat="1" applyFont="1" applyFill="1"/>
    <xf numFmtId="0" fontId="10" fillId="7" borderId="0" xfId="0" applyFont="1" applyFill="1" applyAlignment="1">
      <alignment horizontal="left"/>
    </xf>
    <xf numFmtId="164" fontId="3" fillId="7" borderId="0" xfId="0" applyNumberFormat="1" applyFont="1" applyFill="1" applyAlignment="1">
      <alignment horizontal="center"/>
    </xf>
    <xf numFmtId="14" fontId="0" fillId="7" borderId="0" xfId="0" applyNumberFormat="1" applyFill="1" applyAlignment="1">
      <alignment horizontal="center"/>
    </xf>
    <xf numFmtId="169" fontId="3" fillId="7" borderId="0" xfId="0" applyNumberFormat="1" applyFont="1" applyFill="1" applyAlignment="1">
      <alignment horizontal="left"/>
    </xf>
    <xf numFmtId="164" fontId="0" fillId="7" borderId="0" xfId="0" applyNumberFormat="1" applyFill="1" applyAlignment="1">
      <alignment horizontal="center"/>
    </xf>
    <xf numFmtId="0" fontId="10" fillId="7" borderId="0" xfId="0" applyFont="1" applyFill="1" applyAlignment="1">
      <alignment horizontal="center"/>
    </xf>
    <xf numFmtId="0" fontId="0" fillId="7" borderId="0" xfId="0" applyFill="1" applyAlignment="1">
      <alignment horizontal="left" vertical="center"/>
    </xf>
    <xf numFmtId="44" fontId="4" fillId="7" borderId="0" xfId="0" applyNumberFormat="1" applyFont="1" applyFill="1"/>
    <xf numFmtId="8" fontId="5" fillId="7" borderId="0" xfId="0" applyNumberFormat="1" applyFont="1" applyFill="1"/>
    <xf numFmtId="0" fontId="4" fillId="7" borderId="0" xfId="0" applyFont="1" applyFill="1"/>
    <xf numFmtId="44" fontId="5" fillId="7" borderId="0" xfId="0" applyNumberFormat="1" applyFont="1" applyFill="1"/>
    <xf numFmtId="0" fontId="12" fillId="7" borderId="0" xfId="0" applyFont="1" applyFill="1" applyAlignment="1">
      <alignment horizontal="center"/>
    </xf>
    <xf numFmtId="44" fontId="11" fillId="7" borderId="0" xfId="0" applyNumberFormat="1" applyFont="1" applyFill="1"/>
    <xf numFmtId="0" fontId="13" fillId="7" borderId="0" xfId="0" applyFont="1" applyFill="1" applyAlignment="1">
      <alignment horizontal="center"/>
    </xf>
    <xf numFmtId="44" fontId="14" fillId="7" borderId="0" xfId="0" applyNumberFormat="1" applyFont="1" applyFill="1"/>
    <xf numFmtId="0" fontId="54" fillId="4" borderId="1" xfId="0" applyFont="1" applyFill="1" applyBorder="1" applyAlignment="1">
      <alignment horizontal="center" vertical="center" wrapText="1"/>
    </xf>
    <xf numFmtId="9" fontId="55" fillId="4" borderId="1" xfId="0" applyNumberFormat="1" applyFont="1" applyFill="1" applyBorder="1" applyAlignment="1">
      <alignment horizontal="center" vertical="top"/>
    </xf>
    <xf numFmtId="0" fontId="54" fillId="4" borderId="0" xfId="0" applyFont="1" applyFill="1" applyAlignment="1">
      <alignment horizontal="center" vertical="center" wrapText="1"/>
    </xf>
    <xf numFmtId="0" fontId="55" fillId="4" borderId="0" xfId="0" applyFont="1" applyFill="1" applyAlignment="1">
      <alignment horizontal="center" wrapText="1"/>
    </xf>
    <xf numFmtId="0" fontId="56" fillId="4" borderId="0" xfId="0" applyFont="1" applyFill="1"/>
    <xf numFmtId="0" fontId="57" fillId="4" borderId="62" xfId="0" applyFont="1" applyFill="1" applyBorder="1" applyAlignment="1">
      <alignment vertical="top"/>
    </xf>
    <xf numFmtId="0" fontId="6" fillId="19" borderId="7" xfId="0" applyFont="1" applyFill="1" applyBorder="1" applyAlignment="1">
      <alignment vertical="center"/>
    </xf>
    <xf numFmtId="0" fontId="6" fillId="19" borderId="5" xfId="0" applyFont="1" applyFill="1" applyBorder="1" applyAlignment="1">
      <alignment vertical="center"/>
    </xf>
    <xf numFmtId="0" fontId="6" fillId="19" borderId="8" xfId="0" applyFont="1" applyFill="1" applyBorder="1" applyAlignment="1">
      <alignment vertical="center"/>
    </xf>
    <xf numFmtId="0" fontId="5" fillId="19" borderId="34" xfId="0" applyFont="1" applyFill="1" applyBorder="1" applyAlignment="1">
      <alignment vertical="center"/>
    </xf>
    <xf numFmtId="0" fontId="5" fillId="19" borderId="35" xfId="0" applyFont="1" applyFill="1" applyBorder="1" applyAlignment="1">
      <alignment vertical="center"/>
    </xf>
    <xf numFmtId="0" fontId="3" fillId="7" borderId="79" xfId="0" applyFont="1" applyFill="1" applyBorder="1"/>
    <xf numFmtId="0" fontId="43" fillId="7" borderId="0" xfId="0" applyFont="1" applyFill="1"/>
    <xf numFmtId="0" fontId="3" fillId="7" borderId="25" xfId="0" applyFont="1" applyFill="1" applyBorder="1"/>
    <xf numFmtId="0" fontId="3" fillId="7" borderId="80" xfId="0" applyFont="1" applyFill="1" applyBorder="1"/>
    <xf numFmtId="0" fontId="6" fillId="7" borderId="0" xfId="0" applyFont="1" applyFill="1" applyAlignment="1">
      <alignment vertical="center"/>
    </xf>
    <xf numFmtId="0" fontId="5" fillId="7" borderId="9" xfId="0" applyFont="1" applyFill="1" applyBorder="1" applyAlignment="1">
      <alignment vertical="center" wrapText="1"/>
    </xf>
    <xf numFmtId="0" fontId="3" fillId="7" borderId="9" xfId="0" applyFont="1" applyFill="1" applyBorder="1"/>
    <xf numFmtId="0" fontId="3" fillId="4" borderId="56" xfId="0" applyFont="1" applyFill="1" applyBorder="1"/>
    <xf numFmtId="0" fontId="3" fillId="4" borderId="44" xfId="0" applyFont="1" applyFill="1" applyBorder="1"/>
    <xf numFmtId="0" fontId="33" fillId="4" borderId="0" xfId="0" applyFont="1" applyFill="1" applyAlignment="1">
      <alignment horizontal="right" vertical="top"/>
    </xf>
    <xf numFmtId="0" fontId="33" fillId="4" borderId="56" xfId="0" applyFont="1" applyFill="1" applyBorder="1" applyAlignment="1">
      <alignment horizontal="left" vertical="top"/>
    </xf>
    <xf numFmtId="44" fontId="17" fillId="8" borderId="88" xfId="0" applyNumberFormat="1" applyFont="1" applyFill="1" applyBorder="1" applyAlignment="1" applyProtection="1">
      <alignment vertical="center"/>
      <protection locked="0"/>
    </xf>
    <xf numFmtId="44" fontId="17" fillId="8" borderId="89" xfId="0" applyNumberFormat="1" applyFont="1" applyFill="1" applyBorder="1" applyAlignment="1" applyProtection="1">
      <alignment vertical="center"/>
      <protection locked="0"/>
    </xf>
    <xf numFmtId="0" fontId="0" fillId="22" borderId="0" xfId="0" applyFill="1"/>
    <xf numFmtId="44" fontId="26" fillId="7" borderId="0" xfId="0" applyNumberFormat="1" applyFont="1" applyFill="1" applyAlignment="1">
      <alignment vertical="center"/>
    </xf>
    <xf numFmtId="0" fontId="29" fillId="7" borderId="0" xfId="0" applyFont="1" applyFill="1" applyAlignment="1">
      <alignment horizontal="left" vertical="center" indent="1"/>
    </xf>
    <xf numFmtId="0" fontId="58" fillId="4" borderId="1" xfId="0" applyFont="1" applyFill="1" applyBorder="1" applyAlignment="1" applyProtection="1">
      <alignment horizontal="right" vertical="top" wrapText="1" indent="4"/>
      <protection locked="0"/>
    </xf>
    <xf numFmtId="0" fontId="42" fillId="7" borderId="0" xfId="0" applyFont="1" applyFill="1" applyAlignment="1">
      <alignment horizontal="right" vertical="center"/>
    </xf>
    <xf numFmtId="0" fontId="54" fillId="7" borderId="0" xfId="0" applyFont="1" applyFill="1" applyAlignment="1">
      <alignment horizontal="center" vertical="center" wrapText="1"/>
    </xf>
    <xf numFmtId="0" fontId="56" fillId="7" borderId="0" xfId="0" applyFont="1" applyFill="1"/>
    <xf numFmtId="44" fontId="3" fillId="7" borderId="0" xfId="14" applyFont="1" applyFill="1" applyBorder="1" applyAlignment="1" applyProtection="1">
      <alignment horizontal="center" vertical="center"/>
      <protection locked="0"/>
    </xf>
    <xf numFmtId="44" fontId="3" fillId="7" borderId="0" xfId="14" applyFont="1" applyFill="1" applyBorder="1" applyAlignment="1" applyProtection="1">
      <alignment vertical="center"/>
      <protection locked="0"/>
    </xf>
    <xf numFmtId="44" fontId="17" fillId="11" borderId="91" xfId="0" applyNumberFormat="1" applyFont="1" applyFill="1" applyBorder="1" applyAlignment="1" applyProtection="1">
      <alignment vertical="center"/>
      <protection locked="0"/>
    </xf>
    <xf numFmtId="0" fontId="17" fillId="11" borderId="92" xfId="0" applyFont="1" applyFill="1" applyBorder="1" applyAlignment="1" applyProtection="1">
      <alignment horizontal="left" vertical="center" indent="1"/>
      <protection locked="0"/>
    </xf>
    <xf numFmtId="0" fontId="30" fillId="11" borderId="1" xfId="0" applyFont="1" applyFill="1" applyBorder="1" applyAlignment="1" applyProtection="1">
      <alignment horizontal="left" vertical="center" indent="1"/>
      <protection locked="0"/>
    </xf>
    <xf numFmtId="44" fontId="30" fillId="11" borderId="1" xfId="0" applyNumberFormat="1" applyFont="1" applyFill="1" applyBorder="1" applyAlignment="1" applyProtection="1">
      <alignment vertical="center"/>
      <protection locked="0"/>
    </xf>
    <xf numFmtId="44" fontId="61" fillId="11" borderId="0" xfId="14" applyFont="1" applyFill="1" applyBorder="1" applyAlignment="1" applyProtection="1">
      <alignment horizontal="left" vertical="top"/>
    </xf>
    <xf numFmtId="9" fontId="55" fillId="7" borderId="0" xfId="0" applyNumberFormat="1" applyFont="1" applyFill="1" applyAlignment="1">
      <alignment horizontal="center" vertical="top"/>
    </xf>
    <xf numFmtId="0" fontId="57" fillId="7" borderId="0" xfId="0" applyFont="1" applyFill="1" applyAlignment="1">
      <alignment vertical="top"/>
    </xf>
    <xf numFmtId="44" fontId="61" fillId="11" borderId="0" xfId="14" applyFont="1" applyFill="1" applyBorder="1" applyAlignment="1" applyProtection="1">
      <alignment horizontal="left" vertical="center"/>
    </xf>
    <xf numFmtId="0" fontId="60" fillId="18" borderId="0" xfId="0" applyFont="1" applyFill="1" applyAlignment="1">
      <alignment vertical="center"/>
    </xf>
    <xf numFmtId="0" fontId="60" fillId="18" borderId="1" xfId="0" applyFont="1" applyFill="1" applyBorder="1" applyAlignment="1">
      <alignment vertical="center"/>
    </xf>
    <xf numFmtId="0" fontId="0" fillId="7" borderId="56" xfId="0" applyFill="1" applyBorder="1" applyProtection="1">
      <protection locked="0"/>
    </xf>
    <xf numFmtId="0" fontId="17" fillId="8" borderId="0" xfId="0" applyFont="1" applyFill="1" applyAlignment="1" applyProtection="1">
      <alignment horizontal="left" vertical="center" indent="1"/>
      <protection locked="0"/>
    </xf>
    <xf numFmtId="44" fontId="17" fillId="11" borderId="0" xfId="0" applyNumberFormat="1" applyFont="1" applyFill="1" applyAlignment="1" applyProtection="1">
      <alignment vertical="center"/>
      <protection locked="0"/>
    </xf>
    <xf numFmtId="0" fontId="17" fillId="11" borderId="0" xfId="0" applyFont="1" applyFill="1" applyAlignment="1" applyProtection="1">
      <alignment horizontal="left" vertical="center" indent="1"/>
      <protection locked="0"/>
    </xf>
    <xf numFmtId="0" fontId="17" fillId="11" borderId="0" xfId="0" applyFont="1" applyFill="1" applyAlignment="1" applyProtection="1">
      <alignment horizontal="left" vertical="center" indent="14"/>
      <protection locked="0"/>
    </xf>
    <xf numFmtId="0" fontId="30" fillId="11" borderId="0" xfId="0" applyFont="1" applyFill="1" applyAlignment="1" applyProtection="1">
      <alignment horizontal="left" vertical="center" indent="1"/>
      <protection locked="0"/>
    </xf>
    <xf numFmtId="44" fontId="30" fillId="11" borderId="0" xfId="0" applyNumberFormat="1" applyFont="1" applyFill="1" applyAlignment="1" applyProtection="1">
      <alignment vertical="center"/>
      <protection locked="0"/>
    </xf>
    <xf numFmtId="0" fontId="0" fillId="7" borderId="58" xfId="0" applyFill="1" applyBorder="1" applyProtection="1">
      <protection locked="0"/>
    </xf>
    <xf numFmtId="0" fontId="0" fillId="7" borderId="0" xfId="0" applyFill="1" applyAlignment="1" applyProtection="1">
      <alignment horizontal="right"/>
      <protection locked="0"/>
    </xf>
    <xf numFmtId="173" fontId="37" fillId="7" borderId="0" xfId="0" applyNumberFormat="1" applyFont="1" applyFill="1" applyProtection="1">
      <protection locked="0"/>
    </xf>
    <xf numFmtId="173" fontId="38" fillId="7" borderId="0" xfId="0" applyNumberFormat="1" applyFont="1" applyFill="1" applyProtection="1">
      <protection locked="0"/>
    </xf>
    <xf numFmtId="14" fontId="38" fillId="7" borderId="0" xfId="0" applyNumberFormat="1" applyFont="1" applyFill="1" applyAlignment="1" applyProtection="1">
      <alignment horizontal="center"/>
      <protection locked="0"/>
    </xf>
    <xf numFmtId="0" fontId="39" fillId="7" borderId="0" xfId="0" applyFont="1" applyFill="1" applyProtection="1">
      <protection locked="0"/>
    </xf>
    <xf numFmtId="0" fontId="40" fillId="7" borderId="0" xfId="0" applyFont="1" applyFill="1" applyProtection="1">
      <protection locked="0"/>
    </xf>
    <xf numFmtId="0" fontId="41" fillId="7" borderId="0" xfId="0" applyFont="1" applyFill="1" applyAlignment="1" applyProtection="1">
      <alignment horizontal="right"/>
      <protection locked="0"/>
    </xf>
    <xf numFmtId="173" fontId="39" fillId="7" borderId="0" xfId="0" applyNumberFormat="1" applyFont="1" applyFill="1" applyProtection="1">
      <protection locked="0"/>
    </xf>
    <xf numFmtId="173" fontId="40" fillId="7" borderId="0" xfId="0" applyNumberFormat="1" applyFont="1" applyFill="1" applyProtection="1">
      <protection locked="0"/>
    </xf>
    <xf numFmtId="173" fontId="39" fillId="7" borderId="0" xfId="0" applyNumberFormat="1" applyFont="1" applyFill="1" applyAlignment="1" applyProtection="1">
      <alignment horizontal="center"/>
      <protection locked="0"/>
    </xf>
    <xf numFmtId="173" fontId="40" fillId="7" borderId="0" xfId="0" applyNumberFormat="1" applyFont="1" applyFill="1" applyAlignment="1" applyProtection="1">
      <alignment horizontal="center"/>
      <protection locked="0"/>
    </xf>
    <xf numFmtId="0" fontId="39" fillId="7" borderId="0" xfId="0" applyFont="1" applyFill="1" applyAlignment="1" applyProtection="1">
      <alignment horizontal="right"/>
      <protection locked="0"/>
    </xf>
    <xf numFmtId="174" fontId="0" fillId="7" borderId="0" xfId="0" applyNumberFormat="1" applyFill="1" applyAlignment="1" applyProtection="1">
      <alignment horizontal="left" vertical="center" indent="1"/>
      <protection locked="0"/>
    </xf>
    <xf numFmtId="0" fontId="35" fillId="7" borderId="0" xfId="0" applyFont="1" applyFill="1" applyProtection="1">
      <protection locked="0"/>
    </xf>
    <xf numFmtId="0" fontId="18" fillId="7" borderId="0" xfId="0" applyFont="1" applyFill="1" applyAlignment="1" applyProtection="1">
      <alignment horizontal="left" vertical="center" indent="1"/>
      <protection locked="0"/>
    </xf>
    <xf numFmtId="0" fontId="51" fillId="7" borderId="0" xfId="0" applyFont="1" applyFill="1" applyAlignment="1" applyProtection="1">
      <alignment horizontal="left" vertical="center" indent="1"/>
      <protection locked="0"/>
    </xf>
    <xf numFmtId="0" fontId="51" fillId="7" borderId="0" xfId="0" applyFont="1" applyFill="1" applyAlignment="1" applyProtection="1">
      <alignment horizontal="left" vertical="center"/>
      <protection locked="0"/>
    </xf>
    <xf numFmtId="0" fontId="26" fillId="17" borderId="67" xfId="0" applyFont="1" applyFill="1" applyBorder="1" applyAlignment="1">
      <alignment horizontal="left" vertical="center" indent="1"/>
    </xf>
    <xf numFmtId="0" fontId="4" fillId="7" borderId="0" xfId="0" applyFont="1" applyFill="1" applyAlignment="1" applyProtection="1">
      <alignment horizontal="left" vertical="center" indent="2"/>
      <protection locked="0"/>
    </xf>
    <xf numFmtId="0" fontId="4" fillId="11" borderId="6" xfId="0" applyFont="1" applyFill="1" applyBorder="1" applyAlignment="1" applyProtection="1">
      <alignment horizontal="left" vertical="center" indent="2"/>
      <protection locked="0"/>
    </xf>
    <xf numFmtId="14" fontId="4" fillId="11" borderId="6" xfId="0" applyNumberFormat="1" applyFont="1" applyFill="1" applyBorder="1" applyAlignment="1" applyProtection="1">
      <alignment horizontal="left" vertical="center" indent="2"/>
      <protection locked="0"/>
    </xf>
    <xf numFmtId="171" fontId="4" fillId="11" borderId="6" xfId="0" applyNumberFormat="1" applyFont="1" applyFill="1" applyBorder="1" applyAlignment="1" applyProtection="1">
      <alignment horizontal="left" vertical="center" indent="2"/>
      <protection locked="0"/>
    </xf>
    <xf numFmtId="9" fontId="4" fillId="11" borderId="6" xfId="127" applyFont="1" applyFill="1" applyBorder="1" applyAlignment="1" applyProtection="1">
      <alignment horizontal="left" vertical="center" indent="2"/>
      <protection locked="0"/>
    </xf>
    <xf numFmtId="0" fontId="26" fillId="16" borderId="6" xfId="0" applyFont="1" applyFill="1" applyBorder="1" applyAlignment="1">
      <alignment horizontal="right" vertical="center" indent="1"/>
    </xf>
    <xf numFmtId="0" fontId="26" fillId="7" borderId="5" xfId="0" applyFont="1" applyFill="1" applyBorder="1" applyAlignment="1">
      <alignment horizontal="right" vertical="center" indent="1"/>
    </xf>
    <xf numFmtId="0" fontId="26" fillId="8" borderId="6" xfId="0" applyFont="1" applyFill="1" applyBorder="1" applyAlignment="1">
      <alignment horizontal="right" vertical="center" indent="1"/>
    </xf>
    <xf numFmtId="0" fontId="54" fillId="4" borderId="79" xfId="0" applyFont="1" applyFill="1" applyBorder="1" applyAlignment="1">
      <alignment horizontal="center" vertical="center" wrapText="1"/>
    </xf>
    <xf numFmtId="0" fontId="35" fillId="7" borderId="0" xfId="0" applyFont="1" applyFill="1"/>
    <xf numFmtId="0" fontId="35" fillId="7" borderId="56" xfId="0" applyFont="1" applyFill="1" applyBorder="1" applyProtection="1">
      <protection locked="0"/>
    </xf>
    <xf numFmtId="0" fontId="3" fillId="7" borderId="56" xfId="0" applyFont="1" applyFill="1" applyBorder="1" applyProtection="1">
      <protection locked="0"/>
    </xf>
    <xf numFmtId="0" fontId="70" fillId="7" borderId="0" xfId="0" applyFont="1" applyFill="1"/>
    <xf numFmtId="0" fontId="35" fillId="7" borderId="0" xfId="0" applyFont="1" applyFill="1" applyAlignment="1" applyProtection="1">
      <alignment horizontal="center" vertical="center"/>
      <protection locked="0"/>
    </xf>
    <xf numFmtId="0" fontId="35" fillId="7" borderId="0" xfId="0" applyFont="1" applyFill="1" applyAlignment="1" applyProtection="1">
      <alignment vertical="center"/>
      <protection locked="0"/>
    </xf>
    <xf numFmtId="173" fontId="37" fillId="7" borderId="0" xfId="0" applyNumberFormat="1" applyFont="1" applyFill="1" applyAlignment="1" applyProtection="1">
      <alignment vertical="center"/>
      <protection locked="0"/>
    </xf>
    <xf numFmtId="0" fontId="0" fillId="7" borderId="56" xfId="0" applyFill="1" applyBorder="1" applyAlignment="1" applyProtection="1">
      <alignment horizontal="center"/>
      <protection locked="0"/>
    </xf>
    <xf numFmtId="0" fontId="4" fillId="7" borderId="0" xfId="0" applyFont="1" applyFill="1" applyAlignment="1">
      <alignment horizontal="right" vertical="center" indent="1"/>
    </xf>
    <xf numFmtId="0" fontId="4" fillId="7" borderId="0" xfId="0" applyFont="1" applyFill="1" applyAlignment="1" applyProtection="1">
      <alignment horizontal="left" indent="1"/>
      <protection locked="0"/>
    </xf>
    <xf numFmtId="0" fontId="26" fillId="7" borderId="0" xfId="0" applyFont="1" applyFill="1" applyAlignment="1">
      <alignment horizontal="right" vertical="center" indent="1"/>
    </xf>
    <xf numFmtId="14" fontId="26" fillId="7" borderId="0" xfId="0" applyNumberFormat="1" applyFont="1" applyFill="1" applyAlignment="1" applyProtection="1">
      <alignment horizontal="left" vertical="center" indent="2"/>
      <protection locked="0"/>
    </xf>
    <xf numFmtId="0" fontId="72" fillId="7" borderId="0" xfId="0" applyFont="1" applyFill="1" applyAlignment="1">
      <alignment horizontal="right" vertical="center" indent="1"/>
    </xf>
    <xf numFmtId="0" fontId="72" fillId="7" borderId="0" xfId="0" applyFont="1" applyFill="1" applyAlignment="1" applyProtection="1">
      <alignment horizontal="left" indent="1"/>
      <protection locked="0"/>
    </xf>
    <xf numFmtId="0" fontId="36" fillId="7" borderId="0" xfId="0" applyFont="1" applyFill="1" applyAlignment="1">
      <alignment horizontal="right" vertical="center" indent="1"/>
    </xf>
    <xf numFmtId="0" fontId="26" fillId="7" borderId="0" xfId="0" applyFont="1" applyFill="1" applyAlignment="1" applyProtection="1">
      <alignment horizontal="left" vertical="center" indent="2"/>
      <protection locked="0"/>
    </xf>
    <xf numFmtId="0" fontId="37" fillId="7" borderId="0" xfId="0" applyFont="1" applyFill="1" applyProtection="1">
      <protection locked="0"/>
    </xf>
    <xf numFmtId="0" fontId="4" fillId="7" borderId="0" xfId="0" applyFont="1" applyFill="1" applyAlignment="1">
      <alignment horizontal="left" indent="1"/>
    </xf>
    <xf numFmtId="0" fontId="0" fillId="7" borderId="58" xfId="0" applyFill="1" applyBorder="1" applyAlignment="1" applyProtection="1">
      <alignment horizontal="right"/>
      <protection locked="0"/>
    </xf>
    <xf numFmtId="0" fontId="0" fillId="7" borderId="59" xfId="0" applyFill="1" applyBorder="1" applyProtection="1">
      <protection locked="0"/>
    </xf>
    <xf numFmtId="0" fontId="4" fillId="5" borderId="6" xfId="0" applyFont="1" applyFill="1" applyBorder="1" applyAlignment="1" applyProtection="1">
      <alignment horizontal="left" vertical="center" indent="2"/>
      <protection locked="0"/>
    </xf>
    <xf numFmtId="0" fontId="4" fillId="5" borderId="6" xfId="128" applyNumberFormat="1" applyFont="1" applyFill="1" applyBorder="1" applyAlignment="1" applyProtection="1">
      <alignment horizontal="left" vertical="center" indent="2"/>
      <protection locked="0"/>
    </xf>
    <xf numFmtId="171" fontId="4" fillId="5" borderId="6" xfId="0" applyNumberFormat="1" applyFont="1" applyFill="1" applyBorder="1" applyAlignment="1" applyProtection="1">
      <alignment horizontal="left" vertical="center" indent="2"/>
      <protection locked="0"/>
    </xf>
    <xf numFmtId="0" fontId="68" fillId="15" borderId="64" xfId="0" applyFont="1" applyFill="1" applyBorder="1" applyAlignment="1" applyProtection="1">
      <alignment horizontal="center" vertical="center"/>
      <protection locked="0"/>
    </xf>
    <xf numFmtId="0" fontId="68" fillId="15" borderId="69" xfId="0" applyFont="1" applyFill="1" applyBorder="1" applyAlignment="1" applyProtection="1">
      <alignment horizontal="left" vertical="center"/>
      <protection locked="0"/>
    </xf>
    <xf numFmtId="0" fontId="68" fillId="15" borderId="39" xfId="0" applyFont="1" applyFill="1" applyBorder="1" applyAlignment="1" applyProtection="1">
      <alignment horizontal="left" vertical="center"/>
      <protection locked="0"/>
    </xf>
    <xf numFmtId="0" fontId="68" fillId="15" borderId="72" xfId="0" applyFont="1" applyFill="1" applyBorder="1" applyAlignment="1" applyProtection="1">
      <alignment horizontal="center" vertical="center"/>
      <protection locked="0"/>
    </xf>
    <xf numFmtId="0" fontId="68" fillId="15" borderId="41" xfId="0" applyFont="1" applyFill="1" applyBorder="1" applyAlignment="1" applyProtection="1">
      <alignment horizontal="left" vertical="center"/>
      <protection locked="0"/>
    </xf>
    <xf numFmtId="0" fontId="68" fillId="15" borderId="94" xfId="0" applyFont="1" applyFill="1" applyBorder="1" applyAlignment="1" applyProtection="1">
      <alignment horizontal="center" vertical="center"/>
      <protection locked="0"/>
    </xf>
    <xf numFmtId="0" fontId="68" fillId="15" borderId="95" xfId="0" applyFont="1" applyFill="1" applyBorder="1" applyAlignment="1" applyProtection="1">
      <alignment horizontal="left" vertical="center"/>
      <protection locked="0"/>
    </xf>
    <xf numFmtId="0" fontId="4" fillId="15" borderId="70" xfId="0" applyFont="1" applyFill="1" applyBorder="1" applyAlignment="1" applyProtection="1">
      <alignment horizontal="center" vertical="center"/>
      <protection locked="0"/>
    </xf>
    <xf numFmtId="0" fontId="4" fillId="15" borderId="93" xfId="0" applyFont="1" applyFill="1" applyBorder="1" applyAlignment="1" applyProtection="1">
      <alignment horizontal="center" vertical="center"/>
      <protection locked="0"/>
    </xf>
    <xf numFmtId="0" fontId="4" fillId="15" borderId="71" xfId="0" applyFont="1" applyFill="1" applyBorder="1" applyAlignment="1" applyProtection="1">
      <alignment horizontal="center" vertical="center"/>
      <protection locked="0"/>
    </xf>
    <xf numFmtId="0" fontId="0" fillId="22" borderId="42" xfId="0" applyFill="1" applyBorder="1"/>
    <xf numFmtId="0" fontId="0" fillId="22" borderId="43" xfId="0" applyFill="1" applyBorder="1"/>
    <xf numFmtId="0" fontId="0" fillId="22" borderId="44" xfId="0" applyFill="1" applyBorder="1"/>
    <xf numFmtId="0" fontId="0" fillId="22" borderId="53" xfId="0" applyFill="1" applyBorder="1"/>
    <xf numFmtId="0" fontId="19" fillId="22" borderId="0" xfId="0" applyFont="1" applyFill="1"/>
    <xf numFmtId="0" fontId="0" fillId="22" borderId="56" xfId="0" applyFill="1" applyBorder="1"/>
    <xf numFmtId="0" fontId="3" fillId="22" borderId="0" xfId="0" applyFont="1" applyFill="1"/>
    <xf numFmtId="0" fontId="20" fillId="22" borderId="53" xfId="0" applyFont="1" applyFill="1" applyBorder="1" applyAlignment="1">
      <alignment vertical="center"/>
    </xf>
    <xf numFmtId="0" fontId="20" fillId="22" borderId="0" xfId="0" applyFont="1" applyFill="1" applyAlignment="1">
      <alignment vertical="center"/>
    </xf>
    <xf numFmtId="0" fontId="34" fillId="22" borderId="0" xfId="0" applyFont="1" applyFill="1"/>
    <xf numFmtId="0" fontId="0" fillId="22" borderId="57" xfId="0" applyFill="1" applyBorder="1"/>
    <xf numFmtId="0" fontId="0" fillId="22" borderId="58" xfId="0" applyFill="1" applyBorder="1"/>
    <xf numFmtId="0" fontId="0" fillId="22" borderId="59" xfId="0" applyFill="1" applyBorder="1"/>
    <xf numFmtId="0" fontId="58" fillId="4" borderId="1" xfId="0" applyFont="1" applyFill="1" applyBorder="1" applyAlignment="1" applyProtection="1">
      <alignment horizontal="left" vertical="top" wrapText="1" indent="5"/>
      <protection locked="0"/>
    </xf>
    <xf numFmtId="44" fontId="3" fillId="8" borderId="96" xfId="0" applyNumberFormat="1" applyFont="1" applyFill="1" applyBorder="1" applyAlignment="1" applyProtection="1">
      <alignment vertical="center"/>
      <protection locked="0"/>
    </xf>
    <xf numFmtId="1" fontId="3" fillId="0" borderId="9" xfId="0" applyNumberFormat="1" applyFont="1" applyBorder="1" applyAlignment="1" applyProtection="1">
      <alignment horizontal="center" vertical="center"/>
      <protection locked="0"/>
    </xf>
    <xf numFmtId="1" fontId="3" fillId="8" borderId="9" xfId="0" applyNumberFormat="1" applyFont="1" applyFill="1" applyBorder="1" applyAlignment="1" applyProtection="1">
      <alignment horizontal="center" vertical="center"/>
      <protection locked="0"/>
    </xf>
    <xf numFmtId="1" fontId="3" fillId="0" borderId="32" xfId="0" applyNumberFormat="1" applyFont="1" applyBorder="1" applyAlignment="1" applyProtection="1">
      <alignment horizontal="center" vertical="center"/>
      <protection locked="0"/>
    </xf>
    <xf numFmtId="1" fontId="3" fillId="8" borderId="10" xfId="0" applyNumberFormat="1" applyFont="1" applyFill="1" applyBorder="1" applyAlignment="1" applyProtection="1">
      <alignment horizontal="center" vertical="center"/>
      <protection locked="0"/>
    </xf>
    <xf numFmtId="1" fontId="3" fillId="0" borderId="10" xfId="0" applyNumberFormat="1" applyFont="1" applyBorder="1" applyAlignment="1" applyProtection="1">
      <alignment horizontal="center" vertical="center"/>
      <protection locked="0"/>
    </xf>
    <xf numFmtId="1" fontId="3" fillId="8" borderId="97" xfId="0" applyNumberFormat="1" applyFont="1" applyFill="1" applyBorder="1" applyAlignment="1" applyProtection="1">
      <alignment horizontal="center" vertical="center"/>
      <protection locked="0"/>
    </xf>
    <xf numFmtId="1" fontId="31" fillId="0" borderId="9" xfId="0" applyNumberFormat="1" applyFont="1" applyBorder="1" applyAlignment="1" applyProtection="1">
      <alignment horizontal="center" vertical="center"/>
      <protection locked="0"/>
    </xf>
    <xf numFmtId="1" fontId="31" fillId="8" borderId="9" xfId="0" applyNumberFormat="1" applyFont="1" applyFill="1" applyBorder="1" applyAlignment="1" applyProtection="1">
      <alignment horizontal="center" vertical="center"/>
      <protection locked="0"/>
    </xf>
    <xf numFmtId="0" fontId="3" fillId="7" borderId="98" xfId="0" applyFont="1" applyFill="1" applyBorder="1" applyAlignment="1">
      <alignment horizontal="left" vertical="center" indent="1"/>
    </xf>
    <xf numFmtId="172" fontId="3" fillId="7" borderId="98" xfId="0" applyNumberFormat="1" applyFont="1" applyFill="1" applyBorder="1" applyAlignment="1" applyProtection="1">
      <alignment horizontal="left" vertical="center"/>
      <protection locked="0"/>
    </xf>
    <xf numFmtId="44" fontId="3" fillId="7" borderId="98" xfId="14" applyFont="1" applyFill="1" applyBorder="1" applyAlignment="1" applyProtection="1">
      <alignment horizontal="center" vertical="center"/>
      <protection locked="0"/>
    </xf>
    <xf numFmtId="0" fontId="3" fillId="7" borderId="0" xfId="0" applyFont="1" applyFill="1" applyAlignment="1">
      <alignment horizontal="left" vertical="center" indent="1"/>
    </xf>
    <xf numFmtId="172" fontId="3" fillId="7" borderId="0" xfId="0" applyNumberFormat="1" applyFont="1" applyFill="1" applyAlignment="1" applyProtection="1">
      <alignment horizontal="left" vertical="center"/>
      <protection locked="0"/>
    </xf>
    <xf numFmtId="0" fontId="4" fillId="15" borderId="68" xfId="0" applyFont="1" applyFill="1" applyBorder="1" applyAlignment="1" applyProtection="1">
      <alignment horizontal="center" vertical="center"/>
      <protection locked="0"/>
    </xf>
    <xf numFmtId="0" fontId="26" fillId="17" borderId="65" xfId="0" applyFont="1" applyFill="1" applyBorder="1" applyAlignment="1">
      <alignment horizontal="center" vertical="center"/>
    </xf>
    <xf numFmtId="0" fontId="26" fillId="17" borderId="66" xfId="0" applyFont="1" applyFill="1" applyBorder="1" applyAlignment="1">
      <alignment horizontal="center" vertical="center"/>
    </xf>
    <xf numFmtId="0" fontId="5" fillId="13" borderId="49" xfId="0" applyFont="1" applyFill="1" applyBorder="1" applyAlignment="1" applyProtection="1">
      <alignment horizontal="left" vertical="center" indent="2" shrinkToFit="1"/>
      <protection locked="0"/>
    </xf>
    <xf numFmtId="0" fontId="73" fillId="7" borderId="0" xfId="0" applyFont="1" applyFill="1" applyAlignment="1">
      <alignment horizontal="center" vertical="center"/>
    </xf>
    <xf numFmtId="0" fontId="73" fillId="7" borderId="1" xfId="0" applyFont="1" applyFill="1" applyBorder="1" applyAlignment="1">
      <alignment vertical="center"/>
    </xf>
    <xf numFmtId="0" fontId="73" fillId="7" borderId="0" xfId="0" applyFont="1" applyFill="1" applyAlignment="1">
      <alignment vertical="center"/>
    </xf>
    <xf numFmtId="0" fontId="26" fillId="7" borderId="0" xfId="0" applyFont="1" applyFill="1" applyAlignment="1">
      <alignment vertical="center"/>
    </xf>
    <xf numFmtId="0" fontId="26" fillId="7" borderId="9" xfId="0" applyFont="1" applyFill="1" applyBorder="1" applyAlignment="1">
      <alignment vertical="center"/>
    </xf>
    <xf numFmtId="0" fontId="26" fillId="7" borderId="0" xfId="0" applyFont="1" applyFill="1" applyAlignment="1">
      <alignment horizontal="left" vertical="center" indent="1"/>
    </xf>
    <xf numFmtId="0" fontId="68" fillId="7" borderId="0" xfId="0" applyFont="1" applyFill="1" applyAlignment="1" applyProtection="1">
      <alignment horizontal="left" vertical="center"/>
      <protection locked="0"/>
    </xf>
    <xf numFmtId="0" fontId="80" fillId="6" borderId="9" xfId="0" applyFont="1" applyFill="1" applyBorder="1" applyAlignment="1">
      <alignment vertical="center"/>
    </xf>
    <xf numFmtId="0" fontId="80" fillId="6" borderId="10" xfId="0" applyFont="1" applyFill="1" applyBorder="1" applyAlignment="1">
      <alignment vertical="center"/>
    </xf>
    <xf numFmtId="0" fontId="0" fillId="6" borderId="83" xfId="0" applyFill="1" applyBorder="1" applyProtection="1">
      <protection locked="0"/>
    </xf>
    <xf numFmtId="0" fontId="0" fillId="6" borderId="84" xfId="0" applyFill="1" applyBorder="1" applyProtection="1">
      <protection locked="0"/>
    </xf>
    <xf numFmtId="0" fontId="26" fillId="6" borderId="9" xfId="0" applyFont="1" applyFill="1" applyBorder="1" applyAlignment="1">
      <alignment vertical="center"/>
    </xf>
    <xf numFmtId="0" fontId="26" fillId="6" borderId="0" xfId="0" applyFont="1" applyFill="1" applyAlignment="1">
      <alignment vertical="center"/>
    </xf>
    <xf numFmtId="0" fontId="0" fillId="6" borderId="10" xfId="0" applyFill="1" applyBorder="1" applyProtection="1">
      <protection locked="0"/>
    </xf>
    <xf numFmtId="0" fontId="26" fillId="6" borderId="1" xfId="0" applyFont="1" applyFill="1" applyBorder="1" applyAlignment="1">
      <alignment vertical="center"/>
    </xf>
    <xf numFmtId="0" fontId="0" fillId="6" borderId="9" xfId="0" applyFill="1" applyBorder="1" applyProtection="1">
      <protection locked="0"/>
    </xf>
    <xf numFmtId="0" fontId="0" fillId="6" borderId="0" xfId="0" applyFill="1" applyProtection="1">
      <protection locked="0"/>
    </xf>
    <xf numFmtId="0" fontId="0" fillId="6" borderId="1" xfId="0" applyFill="1" applyBorder="1" applyProtection="1">
      <protection locked="0"/>
    </xf>
    <xf numFmtId="0" fontId="26" fillId="12" borderId="7" xfId="0" applyFont="1" applyFill="1" applyBorder="1" applyAlignment="1">
      <alignment horizontal="left" vertical="center" indent="1"/>
    </xf>
    <xf numFmtId="0" fontId="80" fillId="12" borderId="8" xfId="0" applyFont="1" applyFill="1" applyBorder="1" applyAlignment="1">
      <alignment vertical="center"/>
    </xf>
    <xf numFmtId="0" fontId="26" fillId="12" borderId="5" xfId="0" applyFont="1" applyFill="1" applyBorder="1" applyAlignment="1">
      <alignment vertical="center"/>
    </xf>
    <xf numFmtId="0" fontId="0" fillId="12" borderId="8" xfId="0" applyFill="1" applyBorder="1" applyProtection="1">
      <protection locked="0"/>
    </xf>
    <xf numFmtId="0" fontId="0" fillId="12" borderId="5" xfId="0" applyFill="1" applyBorder="1" applyProtection="1">
      <protection locked="0"/>
    </xf>
    <xf numFmtId="0" fontId="80" fillId="7" borderId="0" xfId="0" applyFont="1" applyFill="1" applyAlignment="1">
      <alignment vertical="center"/>
    </xf>
    <xf numFmtId="0" fontId="26" fillId="12" borderId="8" xfId="0" applyFont="1" applyFill="1" applyBorder="1" applyAlignment="1">
      <alignment vertical="center"/>
    </xf>
    <xf numFmtId="0" fontId="26" fillId="6" borderId="10" xfId="0" applyFont="1" applyFill="1" applyBorder="1" applyAlignment="1">
      <alignment vertical="center"/>
    </xf>
    <xf numFmtId="0" fontId="26" fillId="6" borderId="84" xfId="0" applyFont="1" applyFill="1" applyBorder="1" applyAlignment="1">
      <alignment vertical="center"/>
    </xf>
    <xf numFmtId="0" fontId="4" fillId="5" borderId="6" xfId="0" applyFont="1" applyFill="1" applyBorder="1" applyAlignment="1" applyProtection="1">
      <alignment horizontal="center" vertical="center"/>
      <protection locked="0"/>
    </xf>
    <xf numFmtId="0" fontId="4" fillId="5" borderId="6" xfId="128" applyNumberFormat="1" applyFont="1" applyFill="1" applyBorder="1" applyAlignment="1" applyProtection="1">
      <alignment horizontal="center" vertical="center"/>
      <protection locked="0"/>
    </xf>
    <xf numFmtId="171" fontId="4" fillId="5" borderId="6" xfId="0" applyNumberFormat="1" applyFont="1" applyFill="1" applyBorder="1" applyAlignment="1" applyProtection="1">
      <alignment horizontal="center" vertical="center"/>
      <protection locked="0"/>
    </xf>
    <xf numFmtId="0" fontId="82" fillId="22" borderId="0" xfId="0" applyFont="1" applyFill="1" applyAlignment="1">
      <alignment horizontal="right" vertical="center"/>
    </xf>
    <xf numFmtId="0" fontId="82" fillId="22" borderId="0" xfId="0" applyFont="1" applyFill="1" applyAlignment="1">
      <alignment horizontal="left" vertical="center"/>
    </xf>
    <xf numFmtId="44" fontId="65" fillId="7" borderId="0" xfId="0" applyNumberFormat="1" applyFont="1" applyFill="1" applyAlignment="1">
      <alignment horizontal="center" vertical="center"/>
    </xf>
    <xf numFmtId="44" fontId="3" fillId="8" borderId="9" xfId="0" applyNumberFormat="1" applyFont="1" applyFill="1" applyBorder="1" applyAlignment="1">
      <alignment horizontal="center" vertical="center"/>
    </xf>
    <xf numFmtId="44" fontId="3" fillId="0" borderId="9" xfId="0" applyNumberFormat="1" applyFont="1" applyBorder="1" applyAlignment="1">
      <alignment horizontal="center" vertical="center"/>
    </xf>
    <xf numFmtId="0" fontId="31" fillId="0" borderId="0" xfId="0" applyFont="1" applyAlignment="1" applyProtection="1">
      <alignment horizontal="center" vertical="center"/>
      <protection locked="0"/>
    </xf>
    <xf numFmtId="0" fontId="31" fillId="8" borderId="0" xfId="0" applyFont="1" applyFill="1" applyAlignment="1" applyProtection="1">
      <alignment horizontal="center" vertical="center"/>
      <protection locked="0"/>
    </xf>
    <xf numFmtId="0" fontId="42" fillId="4" borderId="56" xfId="0" applyFont="1" applyFill="1" applyBorder="1" applyAlignment="1">
      <alignment horizontal="right" vertical="center"/>
    </xf>
    <xf numFmtId="0" fontId="58" fillId="4" borderId="1" xfId="0" applyFont="1" applyFill="1" applyBorder="1" applyAlignment="1">
      <alignment horizontal="right" vertical="top" wrapText="1" indent="4"/>
    </xf>
    <xf numFmtId="9" fontId="55" fillId="4" borderId="79" xfId="0" applyNumberFormat="1" applyFont="1" applyFill="1" applyBorder="1" applyAlignment="1">
      <alignment horizontal="center" vertical="top"/>
    </xf>
    <xf numFmtId="0" fontId="0" fillId="7" borderId="53" xfId="0" applyFill="1" applyBorder="1"/>
    <xf numFmtId="0" fontId="0" fillId="7" borderId="56" xfId="0" applyFill="1" applyBorder="1"/>
    <xf numFmtId="0" fontId="3" fillId="7" borderId="53" xfId="0" applyFont="1" applyFill="1" applyBorder="1" applyAlignment="1">
      <alignment vertical="center"/>
    </xf>
    <xf numFmtId="0" fontId="25" fillId="7" borderId="0" xfId="0" applyFont="1" applyFill="1" applyAlignment="1">
      <alignment vertical="center"/>
    </xf>
    <xf numFmtId="0" fontId="3" fillId="7" borderId="56" xfId="0" applyFont="1" applyFill="1" applyBorder="1" applyAlignment="1">
      <alignment vertical="center"/>
    </xf>
    <xf numFmtId="0" fontId="8" fillId="7" borderId="0" xfId="0" applyFont="1" applyFill="1" applyAlignment="1">
      <alignment wrapText="1"/>
    </xf>
    <xf numFmtId="0" fontId="67" fillId="7" borderId="1" xfId="0" applyFont="1" applyFill="1" applyBorder="1" applyAlignment="1">
      <alignment horizontal="center" vertical="center"/>
    </xf>
    <xf numFmtId="0" fontId="67" fillId="7" borderId="0" xfId="0" applyFont="1" applyFill="1" applyAlignment="1">
      <alignment horizontal="center" vertical="center"/>
    </xf>
    <xf numFmtId="0" fontId="67" fillId="7" borderId="1" xfId="0" applyFont="1" applyFill="1" applyBorder="1" applyAlignment="1">
      <alignment horizontal="left" vertical="center" indent="7"/>
    </xf>
    <xf numFmtId="0" fontId="11" fillId="7" borderId="0" xfId="0" applyFont="1" applyFill="1" applyAlignment="1">
      <alignment horizontal="left" vertical="top" wrapText="1"/>
    </xf>
    <xf numFmtId="0" fontId="11" fillId="7" borderId="0" xfId="0" applyFont="1" applyFill="1" applyAlignment="1">
      <alignment wrapText="1"/>
    </xf>
    <xf numFmtId="0" fontId="30" fillId="11" borderId="0" xfId="0" applyFont="1" applyFill="1" applyAlignment="1">
      <alignment vertical="center"/>
    </xf>
    <xf numFmtId="44" fontId="17" fillId="7" borderId="0" xfId="0" applyNumberFormat="1" applyFont="1" applyFill="1"/>
    <xf numFmtId="0" fontId="18" fillId="11" borderId="0" xfId="0" applyFont="1" applyFill="1" applyAlignment="1">
      <alignment horizontal="left" vertical="center" indent="1"/>
    </xf>
    <xf numFmtId="0" fontId="8" fillId="11" borderId="0" xfId="0" applyFont="1" applyFill="1" applyAlignment="1">
      <alignment horizontal="left" vertical="center" wrapText="1" indent="1"/>
    </xf>
    <xf numFmtId="0" fontId="8" fillId="7" borderId="0" xfId="0" applyFont="1" applyFill="1" applyAlignment="1">
      <alignment vertical="top" wrapText="1"/>
    </xf>
    <xf numFmtId="0" fontId="4" fillId="11" borderId="0" xfId="0" applyFont="1" applyFill="1" applyAlignment="1">
      <alignment horizontal="left" vertical="center"/>
    </xf>
    <xf numFmtId="44" fontId="30" fillId="16" borderId="19" xfId="0" applyNumberFormat="1" applyFont="1" applyFill="1" applyBorder="1" applyAlignment="1">
      <alignment vertical="center"/>
    </xf>
    <xf numFmtId="0" fontId="8" fillId="7" borderId="26" xfId="0" applyFont="1" applyFill="1" applyBorder="1" applyAlignment="1">
      <alignment vertical="center" wrapText="1"/>
    </xf>
    <xf numFmtId="0" fontId="21" fillId="7" borderId="0" xfId="0" applyFont="1" applyFill="1" applyAlignment="1">
      <alignment horizontal="center"/>
    </xf>
    <xf numFmtId="0" fontId="68" fillId="7" borderId="5" xfId="0" applyFont="1" applyFill="1" applyBorder="1" applyAlignment="1">
      <alignment horizontal="center" vertical="center"/>
    </xf>
    <xf numFmtId="44" fontId="30" fillId="16" borderId="0" xfId="0" applyNumberFormat="1" applyFont="1" applyFill="1" applyAlignment="1">
      <alignment vertical="center"/>
    </xf>
    <xf numFmtId="0" fontId="17" fillId="7" borderId="0" xfId="0" applyFont="1" applyFill="1" applyAlignment="1">
      <alignment vertical="center" wrapText="1"/>
    </xf>
    <xf numFmtId="0" fontId="18" fillId="7" borderId="0" xfId="0" applyFont="1" applyFill="1" applyAlignment="1">
      <alignment horizontal="left" vertical="center" wrapText="1" indent="1"/>
    </xf>
    <xf numFmtId="44" fontId="30" fillId="16" borderId="1" xfId="0" applyNumberFormat="1" applyFont="1" applyFill="1" applyBorder="1" applyAlignment="1">
      <alignment vertical="center"/>
    </xf>
    <xf numFmtId="170" fontId="0" fillId="7" borderId="0" xfId="0" applyNumberFormat="1" applyFill="1" applyAlignment="1">
      <alignment horizontal="center"/>
    </xf>
    <xf numFmtId="0" fontId="18" fillId="7" borderId="0" xfId="0" applyFont="1" applyFill="1" applyAlignment="1">
      <alignment vertical="center" wrapText="1"/>
    </xf>
    <xf numFmtId="0" fontId="17" fillId="7" borderId="0" xfId="0" applyFont="1" applyFill="1"/>
    <xf numFmtId="9" fontId="0" fillId="7" borderId="56" xfId="0" applyNumberFormat="1" applyFill="1" applyBorder="1"/>
    <xf numFmtId="9" fontId="30" fillId="8" borderId="26" xfId="0" applyNumberFormat="1" applyFont="1" applyFill="1" applyBorder="1" applyAlignment="1">
      <alignment horizontal="left" indent="1"/>
    </xf>
    <xf numFmtId="0" fontId="30" fillId="8" borderId="1" xfId="0" applyFont="1" applyFill="1" applyBorder="1" applyAlignment="1">
      <alignment horizontal="left" vertical="center" indent="1"/>
    </xf>
    <xf numFmtId="9" fontId="0" fillId="7" borderId="0" xfId="0" applyNumberFormat="1" applyFill="1"/>
    <xf numFmtId="0" fontId="0" fillId="7" borderId="26" xfId="0" applyFill="1" applyBorder="1"/>
    <xf numFmtId="44" fontId="6" fillId="7" borderId="0" xfId="0" applyNumberFormat="1" applyFont="1" applyFill="1" applyAlignment="1">
      <alignment horizontal="center" vertical="center"/>
    </xf>
    <xf numFmtId="0" fontId="24" fillId="14" borderId="7" xfId="0" applyFont="1" applyFill="1" applyBorder="1" applyAlignment="1">
      <alignment horizontal="right" vertical="center"/>
    </xf>
    <xf numFmtId="0" fontId="24" fillId="14" borderId="8" xfId="0" applyFont="1" applyFill="1" applyBorder="1" applyAlignment="1">
      <alignment horizontal="left" vertical="center"/>
    </xf>
    <xf numFmtId="44" fontId="17" fillId="11" borderId="26" xfId="0" applyNumberFormat="1" applyFont="1" applyFill="1" applyBorder="1"/>
    <xf numFmtId="0" fontId="18" fillId="11" borderId="0" xfId="0" applyFont="1" applyFill="1" applyAlignment="1">
      <alignment horizontal="left" indent="1"/>
    </xf>
    <xf numFmtId="9" fontId="30" fillId="8" borderId="1" xfId="0" applyNumberFormat="1" applyFont="1" applyFill="1" applyBorder="1" applyAlignment="1">
      <alignment horizontal="left" vertical="center" indent="1"/>
    </xf>
    <xf numFmtId="0" fontId="17" fillId="11" borderId="0" xfId="0" applyFont="1" applyFill="1" applyAlignment="1">
      <alignment horizontal="left" vertical="center" indent="19"/>
    </xf>
    <xf numFmtId="0" fontId="7" fillId="7" borderId="0" xfId="0" applyFont="1" applyFill="1"/>
    <xf numFmtId="0" fontId="65" fillId="7" borderId="53" xfId="0" applyFont="1" applyFill="1" applyBorder="1" applyAlignment="1">
      <alignment vertical="top"/>
    </xf>
    <xf numFmtId="0" fontId="65" fillId="7" borderId="0" xfId="0" applyFont="1" applyFill="1" applyAlignment="1">
      <alignment vertical="top"/>
    </xf>
    <xf numFmtId="0" fontId="65" fillId="7" borderId="56" xfId="0" applyFont="1" applyFill="1" applyBorder="1" applyAlignment="1">
      <alignment vertical="top"/>
    </xf>
    <xf numFmtId="0" fontId="65" fillId="7" borderId="57" xfId="0" applyFont="1" applyFill="1" applyBorder="1" applyAlignment="1">
      <alignment vertical="center"/>
    </xf>
    <xf numFmtId="0" fontId="65" fillId="7" borderId="58" xfId="0" applyFont="1" applyFill="1" applyBorder="1" applyAlignment="1">
      <alignment vertical="center"/>
    </xf>
    <xf numFmtId="0" fontId="48" fillId="7" borderId="0" xfId="0" applyFont="1" applyFill="1"/>
    <xf numFmtId="0" fontId="48" fillId="7" borderId="53" xfId="0" applyFont="1" applyFill="1" applyBorder="1"/>
    <xf numFmtId="0" fontId="48" fillId="7" borderId="56" xfId="0" applyFont="1" applyFill="1" applyBorder="1"/>
    <xf numFmtId="0" fontId="85" fillId="7" borderId="0" xfId="128" applyFont="1" applyFill="1" applyAlignment="1" applyProtection="1"/>
    <xf numFmtId="0" fontId="86" fillId="7" borderId="0" xfId="128" applyFont="1" applyFill="1" applyAlignment="1" applyProtection="1"/>
    <xf numFmtId="0" fontId="84" fillId="7" borderId="0" xfId="128" applyFont="1" applyFill="1" applyAlignment="1" applyProtection="1">
      <protection locked="0"/>
    </xf>
    <xf numFmtId="0" fontId="86" fillId="7" borderId="0" xfId="128" applyFont="1" applyFill="1" applyAlignment="1" applyProtection="1">
      <alignment horizontal="left"/>
    </xf>
    <xf numFmtId="0" fontId="86" fillId="7" borderId="53" xfId="128" applyFont="1" applyFill="1" applyBorder="1" applyAlignment="1" applyProtection="1"/>
    <xf numFmtId="0" fontId="86" fillId="7" borderId="56" xfId="128" applyFont="1" applyFill="1" applyBorder="1" applyAlignment="1" applyProtection="1"/>
    <xf numFmtId="0" fontId="35" fillId="7" borderId="56" xfId="0" applyFont="1" applyFill="1" applyBorder="1"/>
    <xf numFmtId="173" fontId="37" fillId="7" borderId="0" xfId="0" applyNumberFormat="1" applyFont="1" applyFill="1"/>
    <xf numFmtId="173" fontId="38" fillId="7" borderId="0" xfId="0" applyNumberFormat="1" applyFont="1" applyFill="1"/>
    <xf numFmtId="0" fontId="35" fillId="7" borderId="0" xfId="0" applyFont="1" applyFill="1" applyAlignment="1">
      <alignment horizontal="center" vertical="center"/>
    </xf>
    <xf numFmtId="0" fontId="35" fillId="7" borderId="0" xfId="0" applyFont="1" applyFill="1" applyAlignment="1">
      <alignment vertical="center"/>
    </xf>
    <xf numFmtId="0" fontId="4" fillId="5" borderId="6" xfId="0" applyFont="1" applyFill="1" applyBorder="1" applyAlignment="1">
      <alignment horizontal="center" vertical="center"/>
    </xf>
    <xf numFmtId="0" fontId="0" fillId="7" borderId="0" xfId="0" applyFill="1" applyAlignment="1">
      <alignment horizontal="right"/>
    </xf>
    <xf numFmtId="0" fontId="0" fillId="7" borderId="56" xfId="0" applyFill="1" applyBorder="1" applyAlignment="1">
      <alignment horizontal="center"/>
    </xf>
    <xf numFmtId="14" fontId="38" fillId="7" borderId="0" xfId="0" applyNumberFormat="1" applyFont="1" applyFill="1" applyAlignment="1">
      <alignment horizontal="center"/>
    </xf>
    <xf numFmtId="0" fontId="39" fillId="7" borderId="0" xfId="0" applyFont="1" applyFill="1"/>
    <xf numFmtId="0" fontId="40" fillId="7" borderId="0" xfId="0" applyFont="1" applyFill="1"/>
    <xf numFmtId="0" fontId="41" fillId="7" borderId="0" xfId="0" applyFont="1" applyFill="1" applyAlignment="1">
      <alignment horizontal="right"/>
    </xf>
    <xf numFmtId="0" fontId="4" fillId="7" borderId="0" xfId="0" applyFont="1" applyFill="1" applyAlignment="1">
      <alignment horizontal="center"/>
    </xf>
    <xf numFmtId="14" fontId="26" fillId="7" borderId="0" xfId="0" applyNumberFormat="1" applyFont="1" applyFill="1" applyAlignment="1">
      <alignment horizontal="center" vertical="center"/>
    </xf>
    <xf numFmtId="173" fontId="39" fillId="7" borderId="0" xfId="0" applyNumberFormat="1" applyFont="1" applyFill="1"/>
    <xf numFmtId="173" fontId="40" fillId="7" borderId="0" xfId="0" applyNumberFormat="1" applyFont="1" applyFill="1"/>
    <xf numFmtId="0" fontId="26" fillId="7" borderId="10" xfId="0" applyFont="1" applyFill="1" applyBorder="1" applyAlignment="1">
      <alignment vertical="center"/>
    </xf>
    <xf numFmtId="171" fontId="4" fillId="5" borderId="6" xfId="0" applyNumberFormat="1" applyFont="1" applyFill="1" applyBorder="1" applyAlignment="1">
      <alignment horizontal="center" vertical="center"/>
    </xf>
    <xf numFmtId="173" fontId="39" fillId="7" borderId="0" xfId="0" applyNumberFormat="1" applyFont="1" applyFill="1" applyAlignment="1">
      <alignment horizontal="center"/>
    </xf>
    <xf numFmtId="173" fontId="40" fillId="7" borderId="0" xfId="0" applyNumberFormat="1" applyFont="1" applyFill="1" applyAlignment="1">
      <alignment horizontal="center"/>
    </xf>
    <xf numFmtId="0" fontId="39" fillId="7" borderId="0" xfId="0" applyFont="1" applyFill="1" applyAlignment="1">
      <alignment horizontal="right"/>
    </xf>
    <xf numFmtId="0" fontId="4" fillId="5" borderId="6" xfId="127" applyNumberFormat="1" applyFont="1" applyFill="1" applyBorder="1" applyAlignment="1" applyProtection="1">
      <alignment horizontal="center" vertical="center"/>
    </xf>
    <xf numFmtId="0" fontId="72" fillId="7" borderId="0" xfId="0" applyFont="1" applyFill="1" applyAlignment="1">
      <alignment horizontal="center"/>
    </xf>
    <xf numFmtId="0" fontId="26" fillId="7" borderId="0" xfId="0" applyFont="1" applyFill="1" applyAlignment="1">
      <alignment horizontal="center" vertical="center"/>
    </xf>
    <xf numFmtId="173" fontId="37" fillId="7" borderId="0" xfId="0" applyNumberFormat="1" applyFont="1" applyFill="1" applyAlignment="1">
      <alignment vertical="center"/>
    </xf>
    <xf numFmtId="0" fontId="4" fillId="7" borderId="0" xfId="0" applyFont="1" applyFill="1" applyAlignment="1">
      <alignment horizontal="center" vertical="center"/>
    </xf>
    <xf numFmtId="0" fontId="37" fillId="7" borderId="0" xfId="0" applyFont="1" applyFill="1"/>
    <xf numFmtId="0" fontId="0" fillId="7" borderId="0" xfId="0" applyFill="1" applyAlignment="1">
      <alignment horizontal="left" vertical="center" indent="1"/>
    </xf>
    <xf numFmtId="174" fontId="0" fillId="7" borderId="0" xfId="0" applyNumberFormat="1" applyFill="1" applyAlignment="1">
      <alignment horizontal="left" vertical="center" indent="1"/>
    </xf>
    <xf numFmtId="0" fontId="0" fillId="7" borderId="0" xfId="0" applyFill="1" applyAlignment="1">
      <alignment horizontal="center"/>
    </xf>
    <xf numFmtId="171" fontId="0" fillId="7" borderId="0" xfId="0" applyNumberFormat="1" applyFill="1" applyAlignment="1">
      <alignment horizontal="left" vertical="center" indent="1"/>
    </xf>
    <xf numFmtId="0" fontId="73" fillId="7" borderId="0" xfId="0" applyFont="1" applyFill="1"/>
    <xf numFmtId="0" fontId="4" fillId="7" borderId="0" xfId="0" applyFont="1" applyFill="1" applyAlignment="1">
      <alignment horizontal="left" vertical="center" indent="2"/>
    </xf>
    <xf numFmtId="0" fontId="3" fillId="7" borderId="0" xfId="0" applyFont="1" applyFill="1" applyAlignment="1">
      <alignment horizontal="left" indent="1"/>
    </xf>
    <xf numFmtId="0" fontId="0" fillId="7" borderId="0" xfId="0" applyFill="1" applyAlignment="1">
      <alignment horizontal="left" indent="1"/>
    </xf>
    <xf numFmtId="0" fontId="18" fillId="7" borderId="0" xfId="0" applyFont="1" applyFill="1" applyAlignment="1">
      <alignment horizontal="left" vertical="center" indent="1"/>
    </xf>
    <xf numFmtId="0" fontId="51" fillId="7" borderId="0" xfId="0" applyFont="1" applyFill="1" applyAlignment="1">
      <alignment horizontal="left" vertical="center" indent="1"/>
    </xf>
    <xf numFmtId="0" fontId="51" fillId="7" borderId="0" xfId="0" applyFont="1" applyFill="1" applyAlignment="1">
      <alignment horizontal="left" vertical="center"/>
    </xf>
    <xf numFmtId="0" fontId="65" fillId="7" borderId="53" xfId="0" applyFont="1" applyFill="1" applyBorder="1"/>
    <xf numFmtId="0" fontId="65" fillId="7" borderId="0" xfId="0" applyFont="1" applyFill="1"/>
    <xf numFmtId="0" fontId="65" fillId="7" borderId="56" xfId="0" applyFont="1" applyFill="1" applyBorder="1"/>
    <xf numFmtId="0" fontId="0" fillId="7" borderId="57" xfId="0" applyFill="1" applyBorder="1"/>
    <xf numFmtId="0" fontId="0" fillId="7" borderId="58" xfId="0" applyFill="1" applyBorder="1"/>
    <xf numFmtId="0" fontId="0" fillId="7" borderId="58" xfId="0" applyFill="1" applyBorder="1" applyAlignment="1">
      <alignment horizontal="right"/>
    </xf>
    <xf numFmtId="0" fontId="84" fillId="7" borderId="0" xfId="128" applyFont="1" applyFill="1" applyAlignment="1" applyProtection="1">
      <alignment horizontal="right" vertical="center"/>
      <protection locked="0"/>
    </xf>
    <xf numFmtId="0" fontId="58" fillId="4" borderId="1" xfId="0" applyFont="1" applyFill="1" applyBorder="1" applyAlignment="1">
      <alignment horizontal="left" vertical="top" wrapText="1" indent="5"/>
    </xf>
    <xf numFmtId="0" fontId="57" fillId="4" borderId="79" xfId="0" applyFont="1" applyFill="1" applyBorder="1" applyAlignment="1">
      <alignment vertical="top"/>
    </xf>
    <xf numFmtId="0" fontId="5" fillId="7" borderId="47" xfId="0" applyFont="1" applyFill="1" applyBorder="1" applyAlignment="1">
      <alignment horizontal="left" vertical="center" wrapText="1" indent="2"/>
    </xf>
    <xf numFmtId="0" fontId="5" fillId="13" borderId="49" xfId="0" applyFont="1" applyFill="1" applyBorder="1" applyAlignment="1">
      <alignment horizontal="left" vertical="center" indent="2" shrinkToFit="1"/>
    </xf>
    <xf numFmtId="44" fontId="3" fillId="0" borderId="9" xfId="0" applyNumberFormat="1" applyFont="1" applyBorder="1" applyAlignment="1">
      <alignment vertical="center"/>
    </xf>
    <xf numFmtId="44" fontId="3" fillId="0" borderId="63" xfId="0" applyNumberFormat="1" applyFont="1" applyBorder="1" applyAlignment="1">
      <alignment vertical="center"/>
    </xf>
    <xf numFmtId="44" fontId="3" fillId="0" borderId="0" xfId="0" applyNumberFormat="1" applyFont="1" applyAlignment="1">
      <alignment vertical="center"/>
    </xf>
    <xf numFmtId="1" fontId="31" fillId="0" borderId="9" xfId="0" applyNumberFormat="1" applyFont="1" applyBorder="1" applyAlignment="1">
      <alignment horizontal="center" vertical="center"/>
    </xf>
    <xf numFmtId="44" fontId="3" fillId="0" borderId="63" xfId="0" applyNumberFormat="1" applyFont="1" applyBorder="1" applyAlignment="1">
      <alignment horizontal="center" vertical="center"/>
    </xf>
    <xf numFmtId="44" fontId="3" fillId="0" borderId="0" xfId="0" applyNumberFormat="1" applyFont="1" applyAlignment="1">
      <alignment horizontal="center" vertical="center"/>
    </xf>
    <xf numFmtId="1" fontId="3" fillId="0" borderId="32" xfId="0" applyNumberFormat="1" applyFont="1" applyBorder="1" applyAlignment="1">
      <alignment horizontal="center" vertical="center"/>
    </xf>
    <xf numFmtId="1" fontId="3" fillId="0" borderId="9" xfId="0" applyNumberFormat="1" applyFont="1" applyBorder="1" applyAlignment="1">
      <alignment horizontal="center" vertical="center"/>
    </xf>
    <xf numFmtId="44" fontId="3" fillId="0" borderId="50" xfId="0" applyNumberFormat="1" applyFont="1" applyBorder="1" applyAlignment="1">
      <alignment vertical="center"/>
    </xf>
    <xf numFmtId="44" fontId="3" fillId="8" borderId="9" xfId="0" applyNumberFormat="1" applyFont="1" applyFill="1" applyBorder="1" applyAlignment="1">
      <alignment vertical="center"/>
    </xf>
    <xf numFmtId="44" fontId="3" fillId="8" borderId="0" xfId="0" applyNumberFormat="1" applyFont="1" applyFill="1" applyAlignment="1">
      <alignment vertical="center"/>
    </xf>
    <xf numFmtId="1" fontId="31" fillId="8" borderId="9" xfId="0" applyNumberFormat="1" applyFont="1" applyFill="1" applyBorder="1" applyAlignment="1">
      <alignment horizontal="center" vertical="center"/>
    </xf>
    <xf numFmtId="44" fontId="3" fillId="8" borderId="0" xfId="0" applyNumberFormat="1" applyFont="1" applyFill="1" applyAlignment="1">
      <alignment horizontal="center" vertical="center"/>
    </xf>
    <xf numFmtId="1" fontId="3" fillId="8" borderId="10" xfId="0" applyNumberFormat="1" applyFont="1" applyFill="1" applyBorder="1" applyAlignment="1">
      <alignment horizontal="center" vertical="center"/>
    </xf>
    <xf numFmtId="1" fontId="3" fillId="8" borderId="9" xfId="0" applyNumberFormat="1" applyFont="1" applyFill="1" applyBorder="1" applyAlignment="1">
      <alignment horizontal="center" vertical="center"/>
    </xf>
    <xf numFmtId="44" fontId="3" fillId="8" borderId="50" xfId="0" applyNumberFormat="1" applyFont="1" applyFill="1" applyBorder="1" applyAlignment="1">
      <alignment vertical="center"/>
    </xf>
    <xf numFmtId="1" fontId="3" fillId="0" borderId="10" xfId="0" applyNumberFormat="1" applyFont="1" applyBorder="1" applyAlignment="1">
      <alignment horizontal="center" vertical="center"/>
    </xf>
    <xf numFmtId="44" fontId="3" fillId="8" borderId="9" xfId="0" quotePrefix="1" applyNumberFormat="1" applyFont="1" applyFill="1" applyBorder="1" applyAlignment="1">
      <alignment horizontal="center" vertical="center"/>
    </xf>
    <xf numFmtId="44" fontId="3" fillId="0" borderId="0" xfId="0" quotePrefix="1" applyNumberFormat="1" applyFont="1" applyAlignment="1">
      <alignment horizontal="center" vertical="center"/>
    </xf>
    <xf numFmtId="44" fontId="3" fillId="8" borderId="96" xfId="0" applyNumberFormat="1" applyFont="1" applyFill="1" applyBorder="1" applyAlignment="1">
      <alignment vertical="center"/>
    </xf>
    <xf numFmtId="44" fontId="3" fillId="8" borderId="96" xfId="0" applyNumberFormat="1" applyFont="1" applyFill="1" applyBorder="1" applyAlignment="1">
      <alignment horizontal="center" vertical="center"/>
    </xf>
    <xf numFmtId="1" fontId="3" fillId="8" borderId="97" xfId="0" applyNumberFormat="1" applyFont="1" applyFill="1" applyBorder="1" applyAlignment="1">
      <alignment horizontal="center" vertical="center"/>
    </xf>
    <xf numFmtId="0" fontId="32" fillId="7" borderId="11" xfId="0" applyFont="1" applyFill="1" applyBorder="1" applyAlignment="1">
      <alignment horizontal="center" vertical="center"/>
    </xf>
    <xf numFmtId="44" fontId="49" fillId="7" borderId="0" xfId="14" applyFont="1" applyFill="1" applyBorder="1" applyAlignment="1" applyProtection="1">
      <alignment vertical="center" wrapText="1"/>
    </xf>
    <xf numFmtId="44" fontId="49" fillId="7" borderId="0" xfId="14" applyFont="1" applyFill="1" applyBorder="1" applyAlignment="1" applyProtection="1">
      <alignment horizontal="center" vertical="center" wrapText="1"/>
    </xf>
    <xf numFmtId="44" fontId="49" fillId="7" borderId="1" xfId="14" applyFont="1" applyFill="1" applyBorder="1" applyAlignment="1" applyProtection="1">
      <alignment vertical="center" wrapText="1"/>
    </xf>
    <xf numFmtId="0" fontId="28" fillId="19" borderId="35" xfId="0" applyFont="1" applyFill="1" applyBorder="1" applyAlignment="1">
      <alignment vertical="center"/>
    </xf>
    <xf numFmtId="0" fontId="28" fillId="19" borderId="15" xfId="0" applyFont="1" applyFill="1" applyBorder="1" applyAlignment="1">
      <alignment horizontal="center" vertical="center"/>
    </xf>
    <xf numFmtId="172" fontId="3" fillId="0" borderId="10" xfId="0" applyNumberFormat="1" applyFont="1" applyBorder="1" applyAlignment="1">
      <alignment horizontal="left" vertical="center"/>
    </xf>
    <xf numFmtId="172" fontId="3" fillId="8" borderId="10" xfId="0" applyNumberFormat="1" applyFont="1" applyFill="1" applyBorder="1" applyAlignment="1">
      <alignment horizontal="left" vertical="center"/>
    </xf>
    <xf numFmtId="0" fontId="3" fillId="8" borderId="9" xfId="0" applyFont="1" applyFill="1" applyBorder="1" applyAlignment="1">
      <alignment horizontal="left" vertical="top" indent="1"/>
    </xf>
    <xf numFmtId="172" fontId="3" fillId="8" borderId="10" xfId="0" applyNumberFormat="1" applyFont="1" applyFill="1" applyBorder="1" applyAlignment="1">
      <alignment horizontal="left" vertical="top"/>
    </xf>
    <xf numFmtId="172" fontId="3" fillId="7" borderId="98" xfId="0" applyNumberFormat="1" applyFont="1" applyFill="1" applyBorder="1" applyAlignment="1">
      <alignment horizontal="left" vertical="center"/>
    </xf>
    <xf numFmtId="44" fontId="3" fillId="7" borderId="98" xfId="14" applyFont="1" applyFill="1" applyBorder="1" applyAlignment="1" applyProtection="1">
      <alignment horizontal="center" vertical="center"/>
    </xf>
    <xf numFmtId="172" fontId="3" fillId="7" borderId="0" xfId="0" applyNumberFormat="1" applyFont="1" applyFill="1" applyAlignment="1">
      <alignment horizontal="left" vertical="center"/>
    </xf>
    <xf numFmtId="14" fontId="3" fillId="7" borderId="0" xfId="0" applyNumberFormat="1" applyFont="1" applyFill="1" applyAlignment="1">
      <alignment horizontal="left" vertical="center" indent="1"/>
    </xf>
    <xf numFmtId="44" fontId="3" fillId="7" borderId="0" xfId="14" applyFont="1" applyFill="1" applyBorder="1" applyAlignment="1" applyProtection="1">
      <alignment horizontal="center" vertical="center"/>
    </xf>
    <xf numFmtId="14" fontId="3" fillId="7" borderId="0" xfId="0" applyNumberFormat="1" applyFont="1" applyFill="1" applyAlignment="1">
      <alignment vertical="center"/>
    </xf>
    <xf numFmtId="0" fontId="6" fillId="9" borderId="0" xfId="0" applyFont="1" applyFill="1" applyAlignment="1">
      <alignment vertical="center"/>
    </xf>
    <xf numFmtId="44" fontId="6" fillId="21" borderId="7" xfId="14" applyFont="1" applyFill="1" applyBorder="1" applyAlignment="1" applyProtection="1">
      <alignment vertical="center"/>
    </xf>
    <xf numFmtId="44" fontId="6" fillId="21" borderId="5" xfId="14" applyFont="1" applyFill="1" applyBorder="1" applyAlignment="1" applyProtection="1">
      <alignment vertical="center"/>
    </xf>
    <xf numFmtId="44" fontId="6" fillId="21" borderId="8" xfId="14" applyFont="1" applyFill="1" applyBorder="1" applyAlignment="1" applyProtection="1">
      <alignment vertical="center"/>
    </xf>
    <xf numFmtId="14" fontId="28" fillId="21" borderId="34" xfId="0" applyNumberFormat="1" applyFont="1" applyFill="1" applyBorder="1" applyAlignment="1">
      <alignment horizontal="center" vertical="center"/>
    </xf>
    <xf numFmtId="14" fontId="3" fillId="8" borderId="101" xfId="0" applyNumberFormat="1" applyFont="1" applyFill="1" applyBorder="1" applyAlignment="1">
      <alignment horizontal="left" vertical="center" indent="2"/>
    </xf>
    <xf numFmtId="0" fontId="3" fillId="0" borderId="10" xfId="0" applyFont="1" applyBorder="1" applyAlignment="1">
      <alignment vertical="center"/>
    </xf>
    <xf numFmtId="14" fontId="3" fillId="8" borderId="102" xfId="0" applyNumberFormat="1" applyFont="1" applyFill="1" applyBorder="1" applyAlignment="1">
      <alignment horizontal="left" vertical="center" indent="2"/>
    </xf>
    <xf numFmtId="0" fontId="3" fillId="8" borderId="103" xfId="0" applyFont="1" applyFill="1" applyBorder="1" applyAlignment="1">
      <alignment horizontal="left" vertical="center" indent="2"/>
    </xf>
    <xf numFmtId="0" fontId="3" fillId="8" borderId="33" xfId="0" applyFont="1" applyFill="1" applyBorder="1"/>
    <xf numFmtId="172" fontId="3" fillId="7" borderId="0" xfId="0" applyNumberFormat="1" applyFont="1" applyFill="1" applyAlignment="1">
      <alignment vertical="center"/>
    </xf>
    <xf numFmtId="44" fontId="3" fillId="7" borderId="0" xfId="14" applyFont="1" applyFill="1" applyBorder="1" applyAlignment="1" applyProtection="1">
      <alignment vertical="center"/>
    </xf>
    <xf numFmtId="44" fontId="65" fillId="7" borderId="53" xfId="0" applyNumberFormat="1" applyFont="1" applyFill="1" applyBorder="1" applyAlignment="1">
      <alignment vertical="center"/>
    </xf>
    <xf numFmtId="44" fontId="65" fillId="7" borderId="0" xfId="0" applyNumberFormat="1" applyFont="1" applyFill="1" applyAlignment="1">
      <alignment vertical="center"/>
    </xf>
    <xf numFmtId="44" fontId="65" fillId="7" borderId="56" xfId="0" applyNumberFormat="1" applyFont="1" applyFill="1" applyBorder="1" applyAlignment="1">
      <alignment vertical="center"/>
    </xf>
    <xf numFmtId="0" fontId="3" fillId="7" borderId="58" xfId="0" applyFont="1" applyFill="1" applyBorder="1" applyAlignment="1">
      <alignment vertical="center"/>
    </xf>
    <xf numFmtId="44" fontId="26" fillId="7" borderId="58" xfId="0" applyNumberFormat="1" applyFont="1" applyFill="1" applyBorder="1" applyAlignment="1">
      <alignment vertical="center"/>
    </xf>
    <xf numFmtId="0" fontId="29" fillId="7" borderId="58" xfId="0" applyFont="1" applyFill="1" applyBorder="1" applyAlignment="1">
      <alignment horizontal="left" vertical="center" indent="1"/>
    </xf>
    <xf numFmtId="44" fontId="3" fillId="7" borderId="58" xfId="0" applyNumberFormat="1" applyFont="1" applyFill="1" applyBorder="1" applyAlignment="1">
      <alignment vertical="center"/>
    </xf>
    <xf numFmtId="0" fontId="47" fillId="7" borderId="0" xfId="0" applyFont="1" applyFill="1" applyAlignment="1">
      <alignment vertical="top" wrapText="1"/>
    </xf>
    <xf numFmtId="44" fontId="65" fillId="7" borderId="0" xfId="0" applyNumberFormat="1" applyFont="1" applyFill="1" applyAlignment="1" applyProtection="1">
      <alignment horizontal="center" vertical="center"/>
      <protection locked="0"/>
    </xf>
    <xf numFmtId="0" fontId="59" fillId="18" borderId="53" xfId="0" applyFont="1" applyFill="1" applyBorder="1" applyAlignment="1">
      <alignment vertical="center"/>
    </xf>
    <xf numFmtId="0" fontId="11" fillId="21" borderId="0" xfId="0" applyFont="1" applyFill="1" applyAlignment="1">
      <alignment horizontal="center" vertical="center" wrapText="1"/>
    </xf>
    <xf numFmtId="0" fontId="4" fillId="21" borderId="0" xfId="0" applyFont="1" applyFill="1"/>
    <xf numFmtId="0" fontId="0" fillId="21" borderId="50" xfId="0" applyFill="1" applyBorder="1"/>
    <xf numFmtId="0" fontId="11" fillId="21" borderId="1" xfId="0" applyFont="1" applyFill="1" applyBorder="1" applyAlignment="1">
      <alignment horizontal="left" vertical="top" wrapText="1" indent="5"/>
    </xf>
    <xf numFmtId="9" fontId="5" fillId="21" borderId="1" xfId="0" applyNumberFormat="1" applyFont="1" applyFill="1" applyBorder="1" applyAlignment="1">
      <alignment horizontal="center" vertical="top"/>
    </xf>
    <xf numFmtId="0" fontId="0" fillId="21" borderId="77" xfId="0" applyFill="1" applyBorder="1" applyAlignment="1">
      <alignment vertical="top"/>
    </xf>
    <xf numFmtId="165" fontId="31" fillId="0" borderId="0" xfId="0" applyNumberFormat="1" applyFont="1" applyAlignment="1">
      <alignment horizontal="center" vertical="center"/>
    </xf>
    <xf numFmtId="172" fontId="3" fillId="0" borderId="0" xfId="0" applyNumberFormat="1" applyFont="1" applyAlignment="1">
      <alignment horizontal="center" vertical="center"/>
    </xf>
    <xf numFmtId="0" fontId="3" fillId="0" borderId="9" xfId="0" applyFont="1" applyBorder="1" applyAlignment="1">
      <alignment horizontal="center" vertical="center"/>
    </xf>
    <xf numFmtId="0" fontId="31" fillId="0" borderId="9" xfId="0" applyFont="1" applyBorder="1" applyAlignment="1">
      <alignment horizontal="center" vertical="center"/>
    </xf>
    <xf numFmtId="0" fontId="3" fillId="0" borderId="18" xfId="0" applyFont="1" applyBorder="1" applyAlignment="1">
      <alignment horizontal="center" vertical="center"/>
    </xf>
    <xf numFmtId="44" fontId="5" fillId="0" borderId="50" xfId="0" applyNumberFormat="1" applyFont="1" applyBorder="1" applyAlignment="1">
      <alignment vertical="center"/>
    </xf>
    <xf numFmtId="165" fontId="31" fillId="8" borderId="0" xfId="0" applyNumberFormat="1" applyFont="1" applyFill="1" applyAlignment="1">
      <alignment horizontal="center" vertical="center"/>
    </xf>
    <xf numFmtId="172" fontId="3" fillId="8" borderId="0" xfId="0" applyNumberFormat="1" applyFont="1" applyFill="1" applyAlignment="1">
      <alignment horizontal="center" vertical="center"/>
    </xf>
    <xf numFmtId="0" fontId="3" fillId="8" borderId="9" xfId="0" applyFont="1" applyFill="1" applyBorder="1" applyAlignment="1">
      <alignment horizontal="center" vertical="center"/>
    </xf>
    <xf numFmtId="0" fontId="31" fillId="8" borderId="9" xfId="0" applyFont="1" applyFill="1" applyBorder="1" applyAlignment="1">
      <alignment horizontal="center" vertical="center"/>
    </xf>
    <xf numFmtId="0" fontId="3" fillId="8" borderId="18" xfId="0" applyFont="1" applyFill="1" applyBorder="1" applyAlignment="1">
      <alignment horizontal="center" vertical="center"/>
    </xf>
    <xf numFmtId="44" fontId="5" fillId="8" borderId="50" xfId="0" applyNumberFormat="1" applyFont="1" applyFill="1" applyBorder="1" applyAlignment="1">
      <alignment vertical="center"/>
    </xf>
    <xf numFmtId="0" fontId="28" fillId="19" borderId="17" xfId="0" applyFont="1" applyFill="1" applyBorder="1" applyAlignment="1">
      <alignment horizontal="center" vertical="center"/>
    </xf>
    <xf numFmtId="0" fontId="3" fillId="0" borderId="20" xfId="0" applyFont="1" applyBorder="1" applyAlignment="1">
      <alignment horizontal="left" vertical="center" indent="1"/>
    </xf>
    <xf numFmtId="44" fontId="26" fillId="7" borderId="24" xfId="0" applyNumberFormat="1" applyFont="1" applyFill="1" applyBorder="1" applyAlignment="1">
      <alignment vertical="center"/>
    </xf>
    <xf numFmtId="0" fontId="5" fillId="7" borderId="3" xfId="0" applyFont="1" applyFill="1" applyBorder="1" applyAlignment="1">
      <alignment horizontal="left" vertical="center" indent="1"/>
    </xf>
    <xf numFmtId="0" fontId="29" fillId="7" borderId="3" xfId="0" applyFont="1" applyFill="1" applyBorder="1" applyAlignment="1">
      <alignment horizontal="left" wrapText="1" indent="1"/>
    </xf>
    <xf numFmtId="0" fontId="65" fillId="7" borderId="0" xfId="0" applyFont="1" applyFill="1" applyAlignment="1">
      <alignment horizontal="left"/>
    </xf>
    <xf numFmtId="0" fontId="19" fillId="22" borderId="53" xfId="0" applyFont="1" applyFill="1" applyBorder="1"/>
    <xf numFmtId="0" fontId="19" fillId="22" borderId="56" xfId="0" applyFont="1" applyFill="1" applyBorder="1"/>
    <xf numFmtId="0" fontId="88" fillId="22" borderId="0" xfId="0" applyFont="1" applyFill="1"/>
    <xf numFmtId="0" fontId="71" fillId="22" borderId="0" xfId="0" applyFont="1" applyFill="1" applyAlignment="1">
      <alignment vertical="center"/>
    </xf>
    <xf numFmtId="0" fontId="3" fillId="23" borderId="0" xfId="0" applyFont="1" applyFill="1"/>
    <xf numFmtId="0" fontId="90" fillId="23" borderId="0" xfId="128" applyFont="1" applyFill="1" applyAlignment="1" applyProtection="1">
      <alignment horizontal="center"/>
      <protection locked="0"/>
    </xf>
    <xf numFmtId="0" fontId="0" fillId="22" borderId="0" xfId="0" applyFill="1" applyProtection="1">
      <protection locked="0"/>
    </xf>
    <xf numFmtId="0" fontId="89" fillId="22" borderId="53" xfId="128" applyFont="1" applyFill="1" applyBorder="1" applyAlignment="1" applyProtection="1">
      <alignment horizontal="right" vertical="center"/>
      <protection locked="0"/>
    </xf>
    <xf numFmtId="0" fontId="3" fillId="7" borderId="0" xfId="0" applyFont="1" applyFill="1" applyAlignment="1">
      <alignment horizontal="right"/>
    </xf>
    <xf numFmtId="0" fontId="76" fillId="22" borderId="53" xfId="0" applyFont="1" applyFill="1" applyBorder="1" applyAlignment="1">
      <alignment horizontal="center"/>
    </xf>
    <xf numFmtId="0" fontId="76" fillId="22" borderId="0" xfId="0" applyFont="1" applyFill="1" applyAlignment="1">
      <alignment horizontal="center"/>
    </xf>
    <xf numFmtId="0" fontId="76" fillId="22" borderId="56" xfId="0" applyFont="1" applyFill="1" applyBorder="1" applyAlignment="1">
      <alignment horizontal="center"/>
    </xf>
    <xf numFmtId="0" fontId="92" fillId="8" borderId="0" xfId="0" applyFont="1" applyFill="1" applyAlignment="1">
      <alignment horizontal="left" vertical="center" indent="1" shrinkToFit="1"/>
    </xf>
    <xf numFmtId="44" fontId="67" fillId="8" borderId="90" xfId="0" applyNumberFormat="1" applyFont="1" applyFill="1" applyBorder="1" applyAlignment="1">
      <alignment vertical="center"/>
    </xf>
    <xf numFmtId="0" fontId="21" fillId="11" borderId="0" xfId="0" applyFont="1" applyFill="1" applyAlignment="1" applyProtection="1">
      <alignment horizontal="left" vertical="center" indent="1"/>
      <protection locked="0"/>
    </xf>
    <xf numFmtId="0" fontId="93" fillId="7" borderId="0" xfId="0" applyFont="1" applyFill="1" applyAlignment="1">
      <alignment vertical="center"/>
    </xf>
    <xf numFmtId="0" fontId="24" fillId="7" borderId="0" xfId="0" applyFont="1" applyFill="1"/>
    <xf numFmtId="172" fontId="30" fillId="0" borderId="0" xfId="0" applyNumberFormat="1" applyFont="1" applyAlignment="1" applyProtection="1">
      <alignment horizontal="center" vertical="center"/>
      <protection locked="0"/>
    </xf>
    <xf numFmtId="44" fontId="30" fillId="16" borderId="0" xfId="14" applyFont="1" applyFill="1" applyAlignment="1" applyProtection="1">
      <alignment horizontal="center" vertical="center"/>
      <protection locked="0"/>
    </xf>
    <xf numFmtId="44" fontId="4" fillId="16" borderId="5" xfId="14" applyFont="1" applyFill="1" applyBorder="1" applyAlignment="1" applyProtection="1">
      <alignment horizontal="center" vertical="center"/>
      <protection locked="0"/>
    </xf>
    <xf numFmtId="0" fontId="3" fillId="7" borderId="26" xfId="0" applyFont="1" applyFill="1" applyBorder="1" applyAlignment="1">
      <alignment horizontal="left" indent="1"/>
    </xf>
    <xf numFmtId="0" fontId="68" fillId="7" borderId="5" xfId="0" applyFont="1" applyFill="1" applyBorder="1" applyAlignment="1" applyProtection="1">
      <alignment horizontal="left" vertical="center"/>
      <protection locked="0"/>
    </xf>
    <xf numFmtId="172" fontId="4" fillId="8" borderId="5" xfId="0" applyNumberFormat="1" applyFont="1" applyFill="1" applyBorder="1" applyAlignment="1" applyProtection="1">
      <alignment horizontal="left" vertical="center" indent="1"/>
      <protection locked="0"/>
    </xf>
    <xf numFmtId="0" fontId="30" fillId="11" borderId="0" xfId="0" applyFont="1" applyFill="1" applyAlignment="1">
      <alignment horizontal="left" vertical="center" indent="1"/>
    </xf>
    <xf numFmtId="0" fontId="4" fillId="8" borderId="5" xfId="0" applyFont="1" applyFill="1" applyBorder="1" applyAlignment="1">
      <alignment horizontal="left" vertical="center" indent="1"/>
    </xf>
    <xf numFmtId="0" fontId="68" fillId="7" borderId="0" xfId="0" applyFont="1" applyFill="1" applyAlignment="1">
      <alignment horizontal="center" vertical="center"/>
    </xf>
    <xf numFmtId="9" fontId="44" fillId="7" borderId="0" xfId="127" applyFont="1" applyFill="1" applyBorder="1" applyAlignment="1">
      <alignment vertical="center" wrapText="1"/>
    </xf>
    <xf numFmtId="0" fontId="68" fillId="7" borderId="0" xfId="0" applyFont="1" applyFill="1" applyAlignment="1">
      <alignment horizontal="left" vertical="center"/>
    </xf>
    <xf numFmtId="0" fontId="30" fillId="7" borderId="0" xfId="0" applyFont="1" applyFill="1" applyAlignment="1">
      <alignment horizontal="left" vertical="center" indent="1"/>
    </xf>
    <xf numFmtId="44" fontId="30" fillId="7" borderId="0" xfId="14" applyFont="1" applyFill="1" applyBorder="1" applyAlignment="1" applyProtection="1">
      <alignment horizontal="center" vertical="center"/>
    </xf>
    <xf numFmtId="172" fontId="30" fillId="7" borderId="0" xfId="0" applyNumberFormat="1" applyFont="1" applyFill="1" applyAlignment="1">
      <alignment horizontal="center" vertical="center"/>
    </xf>
    <xf numFmtId="0" fontId="4" fillId="7" borderId="0" xfId="0" applyFont="1" applyFill="1" applyAlignment="1">
      <alignment horizontal="left" vertical="center" indent="1"/>
    </xf>
    <xf numFmtId="44" fontId="4" fillId="7" borderId="0" xfId="14" applyFont="1" applyFill="1" applyBorder="1" applyAlignment="1" applyProtection="1">
      <alignment horizontal="center" vertical="center"/>
    </xf>
    <xf numFmtId="172" fontId="4" fillId="7" borderId="0" xfId="0" applyNumberFormat="1" applyFont="1" applyFill="1" applyAlignment="1">
      <alignment horizontal="left" vertical="center" indent="1"/>
    </xf>
    <xf numFmtId="0" fontId="4" fillId="11" borderId="0" xfId="0" applyFont="1" applyFill="1" applyAlignment="1">
      <alignment horizontal="left" vertical="center" indent="1"/>
    </xf>
    <xf numFmtId="0" fontId="17" fillId="7" borderId="26" xfId="0" applyFont="1" applyFill="1" applyBorder="1" applyAlignment="1">
      <alignment horizontal="left" indent="1"/>
    </xf>
    <xf numFmtId="0" fontId="17" fillId="7" borderId="1" xfId="0" applyFont="1" applyFill="1" applyBorder="1" applyAlignment="1">
      <alignment horizontal="left" indent="1"/>
    </xf>
    <xf numFmtId="0" fontId="18" fillId="7" borderId="21" xfId="0" applyFont="1" applyFill="1" applyBorder="1" applyAlignment="1" applyProtection="1">
      <alignment horizontal="left" vertical="center" indent="1"/>
      <protection locked="0"/>
    </xf>
    <xf numFmtId="0" fontId="95" fillId="7" borderId="0" xfId="0" applyFont="1" applyFill="1" applyAlignment="1">
      <alignment horizontal="center"/>
    </xf>
    <xf numFmtId="0" fontId="57" fillId="7" borderId="0" xfId="0" applyFont="1" applyFill="1"/>
    <xf numFmtId="0" fontId="30" fillId="7" borderId="26" xfId="0" applyFont="1" applyFill="1" applyBorder="1" applyAlignment="1" applyProtection="1">
      <alignment horizontal="center"/>
      <protection locked="0"/>
    </xf>
    <xf numFmtId="0" fontId="4" fillId="7" borderId="1" xfId="0" applyFont="1" applyFill="1" applyBorder="1" applyAlignment="1" applyProtection="1">
      <alignment horizontal="center" vertical="center"/>
      <protection locked="0"/>
    </xf>
    <xf numFmtId="0" fontId="91" fillId="22" borderId="0" xfId="0" applyFont="1" applyFill="1"/>
    <xf numFmtId="0" fontId="8" fillId="22" borderId="0" xfId="0" applyFont="1" applyFill="1"/>
    <xf numFmtId="0" fontId="96" fillId="22" borderId="0" xfId="0" applyFont="1" applyFill="1"/>
    <xf numFmtId="0" fontId="44" fillId="7" borderId="0" xfId="0" applyFont="1" applyFill="1" applyAlignment="1">
      <alignment vertical="center" wrapText="1"/>
    </xf>
    <xf numFmtId="0" fontId="98" fillId="7" borderId="0" xfId="0" applyFont="1" applyFill="1" applyAlignment="1">
      <alignment horizontal="center"/>
    </xf>
    <xf numFmtId="0" fontId="99" fillId="7" borderId="0" xfId="0" applyFont="1" applyFill="1" applyAlignment="1">
      <alignment horizontal="center"/>
    </xf>
    <xf numFmtId="0" fontId="100" fillId="7" borderId="0" xfId="0" applyFont="1" applyFill="1" applyAlignment="1">
      <alignment horizontal="center"/>
    </xf>
    <xf numFmtId="0" fontId="100" fillId="7" borderId="0" xfId="0" applyFont="1" applyFill="1" applyAlignment="1">
      <alignment horizontal="center" vertical="center" wrapText="1"/>
    </xf>
    <xf numFmtId="0" fontId="100" fillId="7" borderId="0" xfId="0" applyFont="1" applyFill="1" applyAlignment="1">
      <alignment horizontal="center" vertical="top" wrapText="1"/>
    </xf>
    <xf numFmtId="0" fontId="100" fillId="7" borderId="0" xfId="0" applyFont="1" applyFill="1" applyAlignment="1">
      <alignment vertical="top" wrapText="1"/>
    </xf>
    <xf numFmtId="0" fontId="99" fillId="7" borderId="0" xfId="0" applyFont="1" applyFill="1" applyAlignment="1">
      <alignment horizontal="center" wrapText="1"/>
    </xf>
    <xf numFmtId="0" fontId="101" fillId="7" borderId="0" xfId="0" applyFont="1" applyFill="1" applyAlignment="1">
      <alignment vertical="center" wrapText="1"/>
    </xf>
    <xf numFmtId="0" fontId="99" fillId="7" borderId="0" xfId="0" applyFont="1" applyFill="1" applyAlignment="1">
      <alignment vertical="top" wrapText="1"/>
    </xf>
    <xf numFmtId="1" fontId="4" fillId="16" borderId="5" xfId="14" applyNumberFormat="1" applyFont="1" applyFill="1" applyBorder="1" applyAlignment="1" applyProtection="1">
      <alignment horizontal="center" vertical="center"/>
      <protection locked="0"/>
    </xf>
    <xf numFmtId="44" fontId="103" fillId="16" borderId="0" xfId="14" applyFont="1" applyFill="1" applyAlignment="1" applyProtection="1">
      <alignment horizontal="center" vertical="center"/>
      <protection locked="0"/>
    </xf>
    <xf numFmtId="0" fontId="18" fillId="7" borderId="21" xfId="0" applyFont="1" applyFill="1" applyBorder="1" applyAlignment="1">
      <alignment horizontal="left" vertical="center" indent="1"/>
    </xf>
    <xf numFmtId="172" fontId="30" fillId="0" borderId="0" xfId="0" quotePrefix="1" applyNumberFormat="1" applyFont="1" applyAlignment="1" applyProtection="1">
      <alignment horizontal="center" vertical="center"/>
      <protection locked="0"/>
    </xf>
    <xf numFmtId="171" fontId="30" fillId="8" borderId="0" xfId="0" applyNumberFormat="1" applyFont="1" applyFill="1" applyAlignment="1">
      <alignment horizontal="center" vertical="center"/>
    </xf>
    <xf numFmtId="171" fontId="30" fillId="11" borderId="0" xfId="0" applyNumberFormat="1" applyFont="1" applyFill="1" applyAlignment="1">
      <alignment horizontal="center" vertical="center"/>
    </xf>
    <xf numFmtId="0" fontId="30" fillId="8" borderId="0" xfId="0" applyFont="1" applyFill="1" applyAlignment="1">
      <alignment horizontal="left" vertical="center" indent="2"/>
    </xf>
    <xf numFmtId="0" fontId="30" fillId="11" borderId="0" xfId="0" applyFont="1" applyFill="1" applyAlignment="1">
      <alignment horizontal="left" vertical="center" indent="2"/>
    </xf>
    <xf numFmtId="172" fontId="30" fillId="0" borderId="26" xfId="0" applyNumberFormat="1" applyFont="1" applyBorder="1" applyAlignment="1" applyProtection="1">
      <alignment horizontal="center" vertical="center"/>
      <protection locked="0"/>
    </xf>
    <xf numFmtId="0" fontId="108" fillId="7" borderId="26" xfId="0" applyFont="1" applyFill="1" applyBorder="1" applyAlignment="1">
      <alignment vertical="center"/>
    </xf>
    <xf numFmtId="0" fontId="0" fillId="7" borderId="26" xfId="0" applyFill="1" applyBorder="1" applyAlignment="1">
      <alignment vertical="center"/>
    </xf>
    <xf numFmtId="0" fontId="68" fillId="7" borderId="5" xfId="0" applyFont="1" applyFill="1" applyBorder="1" applyAlignment="1">
      <alignment horizontal="left" vertical="center"/>
    </xf>
    <xf numFmtId="0" fontId="30" fillId="7" borderId="111" xfId="0" applyFont="1" applyFill="1" applyBorder="1" applyAlignment="1">
      <alignment horizontal="right" vertical="center" indent="1"/>
    </xf>
    <xf numFmtId="0" fontId="30" fillId="7" borderId="111" xfId="0" applyFont="1" applyFill="1" applyBorder="1" applyAlignment="1">
      <alignment horizontal="left" vertical="center"/>
    </xf>
    <xf numFmtId="0" fontId="0" fillId="8" borderId="0" xfId="0" applyFill="1" applyAlignment="1">
      <alignment horizontal="left" vertical="center" indent="1"/>
    </xf>
    <xf numFmtId="0" fontId="30" fillId="8" borderId="111" xfId="0" applyFont="1" applyFill="1" applyBorder="1" applyAlignment="1">
      <alignment horizontal="left" vertical="top" indent="1"/>
    </xf>
    <xf numFmtId="44" fontId="30" fillId="11" borderId="26" xfId="0" applyNumberFormat="1" applyFont="1" applyFill="1" applyBorder="1" applyAlignment="1">
      <alignment horizontal="right" vertical="center"/>
    </xf>
    <xf numFmtId="44" fontId="107" fillId="11" borderId="26" xfId="0" applyNumberFormat="1" applyFont="1" applyFill="1" applyBorder="1" applyAlignment="1">
      <alignment horizontal="center" vertical="center"/>
    </xf>
    <xf numFmtId="0" fontId="0" fillId="11" borderId="0" xfId="0" applyFill="1"/>
    <xf numFmtId="0" fontId="30" fillId="8" borderId="26" xfId="0" applyFont="1" applyFill="1" applyBorder="1" applyAlignment="1">
      <alignment horizontal="left" vertical="center" indent="1"/>
    </xf>
    <xf numFmtId="44" fontId="107" fillId="11" borderId="0" xfId="0" applyNumberFormat="1" applyFont="1" applyFill="1" applyAlignment="1">
      <alignment horizontal="center" vertical="center"/>
    </xf>
    <xf numFmtId="44" fontId="30" fillId="8" borderId="0" xfId="0" applyNumberFormat="1" applyFont="1" applyFill="1" applyAlignment="1">
      <alignment horizontal="right" vertical="center"/>
    </xf>
    <xf numFmtId="172" fontId="30" fillId="8" borderId="0" xfId="0" applyNumberFormat="1" applyFont="1" applyFill="1" applyAlignment="1">
      <alignment horizontal="center" vertical="center"/>
    </xf>
    <xf numFmtId="44" fontId="30" fillId="8" borderId="111" xfId="0" applyNumberFormat="1" applyFont="1" applyFill="1" applyBorder="1" applyAlignment="1">
      <alignment horizontal="right" vertical="center"/>
    </xf>
    <xf numFmtId="172" fontId="30" fillId="8" borderId="111" xfId="0" applyNumberFormat="1" applyFont="1" applyFill="1" applyBorder="1" applyAlignment="1">
      <alignment horizontal="center" vertical="center"/>
    </xf>
    <xf numFmtId="0" fontId="4" fillId="7" borderId="98" xfId="0" applyFont="1" applyFill="1" applyBorder="1" applyAlignment="1">
      <alignment horizontal="left" vertical="center" indent="1"/>
    </xf>
    <xf numFmtId="1" fontId="4" fillId="7" borderId="98" xfId="14" applyNumberFormat="1" applyFont="1" applyFill="1" applyBorder="1" applyAlignment="1" applyProtection="1">
      <alignment horizontal="center" vertical="center"/>
    </xf>
    <xf numFmtId="172" fontId="4" fillId="7" borderId="98" xfId="0" applyNumberFormat="1" applyFont="1" applyFill="1" applyBorder="1" applyAlignment="1">
      <alignment horizontal="left" vertical="center" indent="1"/>
    </xf>
    <xf numFmtId="0" fontId="30" fillId="11" borderId="26" xfId="0" applyFont="1" applyFill="1" applyBorder="1" applyAlignment="1" applyProtection="1">
      <alignment horizontal="left" vertical="center" indent="1"/>
      <protection locked="0"/>
    </xf>
    <xf numFmtId="0" fontId="30" fillId="11" borderId="26" xfId="0" applyFont="1" applyFill="1" applyBorder="1" applyAlignment="1" applyProtection="1">
      <alignment horizontal="center" vertical="center"/>
      <protection locked="0"/>
    </xf>
    <xf numFmtId="0" fontId="30" fillId="11" borderId="0" xfId="0" applyFont="1" applyFill="1" applyAlignment="1" applyProtection="1">
      <alignment horizontal="center" vertical="center"/>
      <protection locked="0"/>
    </xf>
    <xf numFmtId="44" fontId="30" fillId="11" borderId="26" xfId="0" applyNumberFormat="1" applyFont="1" applyFill="1" applyBorder="1" applyAlignment="1" applyProtection="1">
      <alignment horizontal="right" vertical="center"/>
      <protection locked="0"/>
    </xf>
    <xf numFmtId="44" fontId="30" fillId="11" borderId="0" xfId="0" applyNumberFormat="1" applyFont="1" applyFill="1" applyAlignment="1" applyProtection="1">
      <alignment horizontal="right" vertical="center"/>
      <protection locked="0"/>
    </xf>
    <xf numFmtId="44" fontId="30" fillId="8" borderId="0" xfId="0" applyNumberFormat="1" applyFont="1" applyFill="1" applyAlignment="1" applyProtection="1">
      <alignment horizontal="right" vertical="center"/>
      <protection locked="0"/>
    </xf>
    <xf numFmtId="0" fontId="3" fillId="7" borderId="58" xfId="0" applyFont="1" applyFill="1" applyBorder="1" applyAlignment="1">
      <alignment horizontal="right" vertical="top"/>
    </xf>
    <xf numFmtId="0" fontId="3" fillId="7" borderId="0" xfId="0" applyFont="1" applyFill="1" applyAlignment="1">
      <alignment horizontal="right" vertical="center"/>
    </xf>
    <xf numFmtId="0" fontId="3" fillId="7" borderId="56" xfId="0" applyFont="1" applyFill="1" applyBorder="1" applyAlignment="1">
      <alignment horizontal="right" vertical="center" indent="2"/>
    </xf>
    <xf numFmtId="0" fontId="109" fillId="22" borderId="0" xfId="0" applyFont="1" applyFill="1" applyAlignment="1">
      <alignment horizontal="right" vertical="center"/>
    </xf>
    <xf numFmtId="0" fontId="109" fillId="22" borderId="0" xfId="0" applyFont="1" applyFill="1" applyAlignment="1">
      <alignment horizontal="left" vertical="center"/>
    </xf>
    <xf numFmtId="0" fontId="110" fillId="22" borderId="0" xfId="0" applyFont="1" applyFill="1"/>
    <xf numFmtId="0" fontId="110" fillId="22" borderId="0" xfId="0" applyFont="1" applyFill="1" applyAlignment="1">
      <alignment horizontal="right" indent="3"/>
    </xf>
    <xf numFmtId="0" fontId="111" fillId="22" borderId="0" xfId="0" applyFont="1" applyFill="1" applyAlignment="1">
      <alignment horizontal="right" indent="3"/>
    </xf>
    <xf numFmtId="0" fontId="3" fillId="7" borderId="56" xfId="0" applyFont="1" applyFill="1" applyBorder="1" applyAlignment="1">
      <alignment horizontal="right" indent="1"/>
    </xf>
    <xf numFmtId="0" fontId="3" fillId="7" borderId="56" xfId="0" applyFont="1" applyFill="1" applyBorder="1" applyAlignment="1">
      <alignment horizontal="right" vertical="top" indent="1"/>
    </xf>
    <xf numFmtId="0" fontId="112" fillId="7" borderId="59" xfId="0" applyFont="1" applyFill="1" applyBorder="1" applyAlignment="1">
      <alignment horizontal="right" vertical="top" indent="1"/>
    </xf>
    <xf numFmtId="0" fontId="112" fillId="7" borderId="59" xfId="0" applyFont="1" applyFill="1" applyBorder="1" applyAlignment="1">
      <alignment horizontal="right" vertical="center" indent="1"/>
    </xf>
    <xf numFmtId="0" fontId="113" fillId="7" borderId="59" xfId="0" applyFont="1" applyFill="1" applyBorder="1" applyAlignment="1">
      <alignment horizontal="right" vertical="center" indent="1"/>
    </xf>
    <xf numFmtId="44" fontId="30" fillId="11" borderId="0" xfId="0" applyNumberFormat="1" applyFont="1" applyFill="1" applyAlignment="1">
      <alignment horizontal="right" vertical="center"/>
    </xf>
    <xf numFmtId="44" fontId="30" fillId="8" borderId="0" xfId="14" applyFont="1" applyFill="1" applyAlignment="1" applyProtection="1">
      <alignment horizontal="right" vertical="center"/>
      <protection locked="0"/>
    </xf>
    <xf numFmtId="0" fontId="108" fillId="7" borderId="0" xfId="0" applyFont="1" applyFill="1" applyAlignment="1">
      <alignment vertical="center"/>
    </xf>
    <xf numFmtId="0" fontId="30" fillId="7" borderId="0" xfId="0" applyFont="1" applyFill="1" applyAlignment="1">
      <alignment vertical="center"/>
    </xf>
    <xf numFmtId="0" fontId="30" fillId="7" borderId="0" xfId="0" applyFont="1" applyFill="1" applyAlignment="1">
      <alignment horizontal="right" vertical="center" indent="1"/>
    </xf>
    <xf numFmtId="171" fontId="30" fillId="7" borderId="0" xfId="0" applyNumberFormat="1" applyFont="1" applyFill="1" applyAlignment="1" applyProtection="1">
      <alignment horizontal="center" vertical="center"/>
      <protection locked="0"/>
    </xf>
    <xf numFmtId="14" fontId="30" fillId="7" borderId="0" xfId="0" applyNumberFormat="1" applyFont="1" applyFill="1" applyAlignment="1" applyProtection="1">
      <alignment horizontal="center" vertical="center"/>
      <protection locked="0"/>
    </xf>
    <xf numFmtId="0" fontId="24" fillId="7" borderId="0" xfId="0" applyFont="1" applyFill="1" applyAlignment="1">
      <alignment vertical="center"/>
    </xf>
    <xf numFmtId="0" fontId="30" fillId="7" borderId="0" xfId="0" applyFont="1" applyFill="1"/>
    <xf numFmtId="0" fontId="0" fillId="8" borderId="26" xfId="0" applyFill="1" applyBorder="1" applyAlignment="1">
      <alignment horizontal="center" vertical="center"/>
    </xf>
    <xf numFmtId="0" fontId="30" fillId="8" borderId="0" xfId="0" applyFont="1" applyFill="1" applyAlignment="1">
      <alignment horizontal="left" vertical="center" indent="1"/>
    </xf>
    <xf numFmtId="0" fontId="115" fillId="7" borderId="0" xfId="0" applyFont="1" applyFill="1" applyAlignment="1">
      <alignment horizontal="center" vertical="center" wrapText="1" shrinkToFit="1"/>
    </xf>
    <xf numFmtId="0" fontId="97" fillId="22" borderId="53" xfId="0" applyFont="1" applyFill="1" applyBorder="1" applyAlignment="1">
      <alignment horizontal="center" vertical="center"/>
    </xf>
    <xf numFmtId="0" fontId="97" fillId="22" borderId="0" xfId="0" applyFont="1" applyFill="1" applyAlignment="1">
      <alignment horizontal="center" vertical="center"/>
    </xf>
    <xf numFmtId="0" fontId="97" fillId="22" borderId="56" xfId="0" applyFont="1" applyFill="1" applyBorder="1" applyAlignment="1">
      <alignment horizontal="center" vertical="center"/>
    </xf>
    <xf numFmtId="0" fontId="89" fillId="22" borderId="0" xfId="128" applyFont="1" applyFill="1" applyBorder="1" applyAlignment="1" applyProtection="1">
      <alignment horizontal="right" vertical="center"/>
      <protection locked="0"/>
    </xf>
    <xf numFmtId="0" fontId="0" fillId="22" borderId="0" xfId="0" applyFill="1" applyAlignment="1" applyProtection="1">
      <alignment horizontal="center"/>
      <protection locked="0"/>
    </xf>
    <xf numFmtId="0" fontId="76" fillId="22" borderId="53" xfId="0" applyFont="1" applyFill="1" applyBorder="1" applyAlignment="1">
      <alignment horizontal="center" vertical="center"/>
    </xf>
    <xf numFmtId="0" fontId="76" fillId="22" borderId="0" xfId="0" applyFont="1" applyFill="1" applyAlignment="1">
      <alignment horizontal="center" vertical="center"/>
    </xf>
    <xf numFmtId="0" fontId="76" fillId="22" borderId="56" xfId="0" applyFont="1" applyFill="1" applyBorder="1" applyAlignment="1">
      <alignment horizontal="center" vertical="center"/>
    </xf>
    <xf numFmtId="0" fontId="65" fillId="7" borderId="0" xfId="0" applyFont="1" applyFill="1" applyAlignment="1" applyProtection="1">
      <alignment horizontal="center"/>
      <protection locked="0"/>
    </xf>
    <xf numFmtId="0" fontId="65" fillId="7" borderId="56" xfId="0" applyFont="1" applyFill="1" applyBorder="1" applyAlignment="1" applyProtection="1">
      <alignment horizontal="center"/>
      <protection locked="0"/>
    </xf>
    <xf numFmtId="0" fontId="60" fillId="18" borderId="0" xfId="0" applyFont="1" applyFill="1" applyAlignment="1">
      <alignment horizontal="center" vertical="center"/>
    </xf>
    <xf numFmtId="0" fontId="54" fillId="7" borderId="0" xfId="0" applyFont="1" applyFill="1" applyAlignment="1">
      <alignment horizontal="center" vertical="center" wrapText="1"/>
    </xf>
    <xf numFmtId="0" fontId="73" fillId="7" borderId="0" xfId="0" applyFont="1" applyFill="1" applyAlignment="1">
      <alignment horizontal="left" indent="1"/>
    </xf>
    <xf numFmtId="0" fontId="54" fillId="4" borderId="0" xfId="0" applyFont="1" applyFill="1" applyAlignment="1">
      <alignment horizontal="center" vertical="center" wrapText="1"/>
    </xf>
    <xf numFmtId="0" fontId="54" fillId="4" borderId="1" xfId="0" applyFont="1" applyFill="1" applyBorder="1" applyAlignment="1">
      <alignment horizontal="center" vertical="center" wrapText="1"/>
    </xf>
    <xf numFmtId="0" fontId="105" fillId="7" borderId="0" xfId="0" applyFont="1" applyFill="1" applyAlignment="1">
      <alignment horizontal="center" vertical="top" wrapText="1"/>
    </xf>
    <xf numFmtId="0" fontId="100" fillId="7" borderId="0" xfId="0" applyFont="1" applyFill="1" applyAlignment="1">
      <alignment horizontal="center" vertical="top" wrapText="1"/>
    </xf>
    <xf numFmtId="0" fontId="100" fillId="7" borderId="0" xfId="0" applyFont="1" applyFill="1" applyAlignment="1">
      <alignment horizontal="center"/>
    </xf>
    <xf numFmtId="0" fontId="105" fillId="7" borderId="0" xfId="0" applyFont="1" applyFill="1" applyAlignment="1">
      <alignment horizontal="center" vertical="top"/>
    </xf>
    <xf numFmtId="0" fontId="105" fillId="7" borderId="0" xfId="0" applyFont="1" applyFill="1" applyAlignment="1">
      <alignment horizontal="center"/>
    </xf>
    <xf numFmtId="0" fontId="100" fillId="7" borderId="0" xfId="0" applyFont="1" applyFill="1" applyAlignment="1">
      <alignment horizontal="center" vertical="center" wrapText="1"/>
    </xf>
    <xf numFmtId="0" fontId="101" fillId="6" borderId="37" xfId="0" applyFont="1" applyFill="1" applyBorder="1" applyAlignment="1">
      <alignment horizontal="center" vertical="center" wrapText="1"/>
    </xf>
    <xf numFmtId="0" fontId="101" fillId="6" borderId="3" xfId="0" applyFont="1" applyFill="1" applyBorder="1" applyAlignment="1">
      <alignment horizontal="center" vertical="center" wrapText="1"/>
    </xf>
    <xf numFmtId="0" fontId="101" fillId="6" borderId="109" xfId="0" applyFont="1" applyFill="1" applyBorder="1" applyAlignment="1">
      <alignment horizontal="center" vertical="center" wrapText="1"/>
    </xf>
    <xf numFmtId="0" fontId="101" fillId="6" borderId="110" xfId="0" applyFont="1" applyFill="1" applyBorder="1" applyAlignment="1">
      <alignment horizontal="center" vertical="center" wrapText="1"/>
    </xf>
    <xf numFmtId="0" fontId="101" fillId="6" borderId="0" xfId="0" applyFont="1" applyFill="1" applyAlignment="1">
      <alignment horizontal="center" vertical="center" wrapText="1"/>
    </xf>
    <xf numFmtId="0" fontId="101" fillId="6" borderId="39" xfId="0" applyFont="1" applyFill="1" applyBorder="1" applyAlignment="1">
      <alignment horizontal="center" vertical="center" wrapText="1"/>
    </xf>
    <xf numFmtId="0" fontId="101" fillId="6" borderId="40" xfId="0" applyFont="1" applyFill="1" applyBorder="1" applyAlignment="1">
      <alignment horizontal="center" vertical="center" wrapText="1"/>
    </xf>
    <xf numFmtId="0" fontId="101" fillId="6" borderId="2" xfId="0" applyFont="1" applyFill="1" applyBorder="1" applyAlignment="1">
      <alignment horizontal="center" vertical="center" wrapText="1"/>
    </xf>
    <xf numFmtId="0" fontId="101" fillId="6" borderId="41" xfId="0" applyFont="1" applyFill="1" applyBorder="1" applyAlignment="1">
      <alignment horizontal="center" vertical="center" wrapText="1"/>
    </xf>
    <xf numFmtId="0" fontId="73" fillId="7" borderId="0" xfId="0" applyFont="1" applyFill="1" applyAlignment="1">
      <alignment horizontal="center" vertical="center"/>
    </xf>
    <xf numFmtId="0" fontId="60" fillId="18" borderId="53" xfId="0" applyFont="1" applyFill="1" applyBorder="1" applyAlignment="1">
      <alignment horizontal="center" vertical="center"/>
    </xf>
    <xf numFmtId="0" fontId="60" fillId="18" borderId="78" xfId="0" applyFont="1" applyFill="1" applyBorder="1" applyAlignment="1">
      <alignment horizontal="center" vertical="center"/>
    </xf>
    <xf numFmtId="0" fontId="60" fillId="18" borderId="1" xfId="0" applyFont="1" applyFill="1" applyBorder="1" applyAlignment="1">
      <alignment horizontal="center" vertical="center"/>
    </xf>
    <xf numFmtId="44" fontId="30" fillId="16" borderId="26" xfId="14" applyFont="1" applyFill="1" applyBorder="1" applyAlignment="1" applyProtection="1">
      <alignment horizontal="center" vertical="center"/>
    </xf>
    <xf numFmtId="44" fontId="30" fillId="16" borderId="0" xfId="14" applyFont="1" applyFill="1" applyBorder="1" applyAlignment="1" applyProtection="1">
      <alignment horizontal="center" vertical="center"/>
    </xf>
    <xf numFmtId="44" fontId="30" fillId="16" borderId="0" xfId="0" applyNumberFormat="1" applyFont="1" applyFill="1" applyAlignment="1">
      <alignment horizontal="center" vertical="center" wrapText="1"/>
    </xf>
    <xf numFmtId="44" fontId="30" fillId="16" borderId="111" xfId="0" applyNumberFormat="1" applyFont="1" applyFill="1" applyBorder="1" applyAlignment="1">
      <alignment horizontal="center" vertical="center" wrapText="1"/>
    </xf>
    <xf numFmtId="44" fontId="74" fillId="8" borderId="5" xfId="0" applyNumberFormat="1" applyFont="1" applyFill="1" applyBorder="1" applyAlignment="1">
      <alignment horizontal="center" vertical="center"/>
    </xf>
    <xf numFmtId="0" fontId="23" fillId="11" borderId="0" xfId="0" applyFont="1" applyFill="1" applyAlignment="1">
      <alignment horizontal="left" wrapText="1" indent="1" shrinkToFit="1"/>
    </xf>
    <xf numFmtId="0" fontId="17" fillId="21" borderId="28" xfId="0" applyFont="1" applyFill="1" applyBorder="1" applyAlignment="1">
      <alignment horizontal="left" vertical="center" wrapText="1" indent="1"/>
    </xf>
    <xf numFmtId="0" fontId="17" fillId="21" borderId="26" xfId="0" applyFont="1" applyFill="1" applyBorder="1" applyAlignment="1">
      <alignment horizontal="left" vertical="center" wrapText="1" indent="1"/>
    </xf>
    <xf numFmtId="0" fontId="17" fillId="21" borderId="29" xfId="0" applyFont="1" applyFill="1" applyBorder="1" applyAlignment="1">
      <alignment horizontal="left" vertical="center" wrapText="1" indent="1"/>
    </xf>
    <xf numFmtId="0" fontId="17" fillId="21" borderId="9" xfId="0" applyFont="1" applyFill="1" applyBorder="1" applyAlignment="1">
      <alignment horizontal="left" vertical="center" wrapText="1" indent="1"/>
    </xf>
    <xf numFmtId="0" fontId="17" fillId="21" borderId="0" xfId="0" applyFont="1" applyFill="1" applyAlignment="1">
      <alignment horizontal="left" vertical="center" wrapText="1" indent="1"/>
    </xf>
    <xf numFmtId="0" fontId="17" fillId="21" borderId="10" xfId="0" applyFont="1" applyFill="1" applyBorder="1" applyAlignment="1">
      <alignment horizontal="left" vertical="center" wrapText="1" indent="1"/>
    </xf>
    <xf numFmtId="0" fontId="17" fillId="21" borderId="106" xfId="0" applyFont="1" applyFill="1" applyBorder="1" applyAlignment="1">
      <alignment horizontal="left" vertical="center" wrapText="1" indent="1"/>
    </xf>
    <xf numFmtId="0" fontId="17" fillId="21" borderId="1" xfId="0" applyFont="1" applyFill="1" applyBorder="1" applyAlignment="1">
      <alignment horizontal="left" vertical="center" wrapText="1" indent="1"/>
    </xf>
    <xf numFmtId="0" fontId="17" fillId="21" borderId="107" xfId="0" applyFont="1" applyFill="1" applyBorder="1" applyAlignment="1">
      <alignment horizontal="left" vertical="center" wrapText="1" indent="1"/>
    </xf>
    <xf numFmtId="0" fontId="17" fillId="21" borderId="83" xfId="0" applyFont="1" applyFill="1" applyBorder="1" applyAlignment="1">
      <alignment horizontal="left" vertical="center" wrapText="1" indent="1"/>
    </xf>
    <xf numFmtId="0" fontId="17" fillId="21" borderId="84" xfId="0" applyFont="1" applyFill="1" applyBorder="1" applyAlignment="1">
      <alignment horizontal="left" vertical="center" wrapText="1" indent="1"/>
    </xf>
    <xf numFmtId="0" fontId="24" fillId="14" borderId="28" xfId="0" applyFont="1" applyFill="1" applyBorder="1" applyAlignment="1">
      <alignment horizontal="right" vertical="center"/>
    </xf>
    <xf numFmtId="0" fontId="24" fillId="14" borderId="83" xfId="0" applyFont="1" applyFill="1" applyBorder="1" applyAlignment="1">
      <alignment horizontal="right" vertical="center"/>
    </xf>
    <xf numFmtId="0" fontId="24" fillId="14" borderId="29" xfId="0" applyFont="1" applyFill="1" applyBorder="1" applyAlignment="1">
      <alignment horizontal="left" vertical="center"/>
    </xf>
    <xf numFmtId="0" fontId="24" fillId="14" borderId="84" xfId="0" applyFont="1" applyFill="1" applyBorder="1" applyAlignment="1">
      <alignment horizontal="left" vertical="center"/>
    </xf>
    <xf numFmtId="0" fontId="24" fillId="14" borderId="28" xfId="0" applyFont="1" applyFill="1" applyBorder="1" applyAlignment="1">
      <alignment horizontal="center" vertical="center"/>
    </xf>
    <xf numFmtId="0" fontId="24" fillId="14" borderId="26" xfId="0" applyFont="1" applyFill="1" applyBorder="1" applyAlignment="1">
      <alignment horizontal="center" vertical="center"/>
    </xf>
    <xf numFmtId="0" fontId="24" fillId="14" borderId="29" xfId="0" applyFont="1" applyFill="1" applyBorder="1" applyAlignment="1">
      <alignment horizontal="center" vertical="center"/>
    </xf>
    <xf numFmtId="0" fontId="24" fillId="14" borderId="83" xfId="0" applyFont="1" applyFill="1" applyBorder="1" applyAlignment="1">
      <alignment horizontal="center" vertical="center"/>
    </xf>
    <xf numFmtId="0" fontId="24" fillId="14" borderId="1" xfId="0" applyFont="1" applyFill="1" applyBorder="1" applyAlignment="1">
      <alignment horizontal="center" vertical="center"/>
    </xf>
    <xf numFmtId="0" fontId="24" fillId="14" borderId="84" xfId="0" applyFont="1" applyFill="1" applyBorder="1" applyAlignment="1">
      <alignment horizontal="center" vertical="center"/>
    </xf>
    <xf numFmtId="0" fontId="87" fillId="7" borderId="5" xfId="0" applyFont="1" applyFill="1" applyBorder="1" applyAlignment="1">
      <alignment horizontal="left" vertical="center" indent="1"/>
    </xf>
    <xf numFmtId="0" fontId="24" fillId="14" borderId="9" xfId="0" applyFont="1" applyFill="1" applyBorder="1" applyAlignment="1">
      <alignment horizontal="center" vertical="center"/>
    </xf>
    <xf numFmtId="0" fontId="24" fillId="14" borderId="10" xfId="0" applyFont="1" applyFill="1" applyBorder="1" applyAlignment="1">
      <alignment horizontal="center" vertical="center"/>
    </xf>
    <xf numFmtId="44" fontId="27" fillId="16" borderId="26" xfId="0" applyNumberFormat="1" applyFont="1" applyFill="1" applyBorder="1" applyAlignment="1">
      <alignment horizontal="center" vertical="center"/>
    </xf>
    <xf numFmtId="44" fontId="27" fillId="16" borderId="21" xfId="0" applyNumberFormat="1" applyFont="1" applyFill="1" applyBorder="1" applyAlignment="1">
      <alignment horizontal="center" vertical="center"/>
    </xf>
    <xf numFmtId="0" fontId="17" fillId="7" borderId="1" xfId="0" applyFont="1" applyFill="1" applyBorder="1" applyAlignment="1">
      <alignment horizontal="center" vertical="center"/>
    </xf>
    <xf numFmtId="170" fontId="63" fillId="20" borderId="28" xfId="0" applyNumberFormat="1" applyFont="1" applyFill="1" applyBorder="1" applyAlignment="1">
      <alignment horizontal="left" vertical="center" indent="6"/>
    </xf>
    <xf numFmtId="170" fontId="63" fillId="20" borderId="20" xfId="0" applyNumberFormat="1" applyFont="1" applyFill="1" applyBorder="1" applyAlignment="1">
      <alignment horizontal="left" vertical="center" indent="6"/>
    </xf>
    <xf numFmtId="0" fontId="26" fillId="20" borderId="30" xfId="0" applyFont="1" applyFill="1" applyBorder="1" applyAlignment="1">
      <alignment horizontal="center" vertical="center" wrapText="1"/>
    </xf>
    <xf numFmtId="0" fontId="26" fillId="20" borderId="23" xfId="0" applyFont="1" applyFill="1" applyBorder="1" applyAlignment="1">
      <alignment horizontal="center" vertical="center" wrapText="1"/>
    </xf>
    <xf numFmtId="0" fontId="64" fillId="17" borderId="28" xfId="0" quotePrefix="1" applyFont="1" applyFill="1" applyBorder="1" applyAlignment="1">
      <alignment horizontal="center" vertical="center"/>
    </xf>
    <xf numFmtId="0" fontId="64" fillId="17" borderId="29" xfId="0" applyFont="1" applyFill="1" applyBorder="1" applyAlignment="1">
      <alignment horizontal="center" vertical="center"/>
    </xf>
    <xf numFmtId="0" fontId="64" fillId="17" borderId="83" xfId="0" applyFont="1" applyFill="1" applyBorder="1" applyAlignment="1">
      <alignment horizontal="center" vertical="center"/>
    </xf>
    <xf numFmtId="0" fontId="64" fillId="17" borderId="84" xfId="0" applyFont="1" applyFill="1" applyBorder="1" applyAlignment="1">
      <alignment horizontal="center" vertical="center"/>
    </xf>
    <xf numFmtId="0" fontId="69" fillId="12" borderId="28" xfId="0" applyFont="1" applyFill="1" applyBorder="1" applyAlignment="1">
      <alignment horizontal="left" vertical="top" wrapText="1" indent="1"/>
    </xf>
    <xf numFmtId="0" fontId="69" fillId="12" borderId="29" xfId="0" applyFont="1" applyFill="1" applyBorder="1" applyAlignment="1">
      <alignment horizontal="left" vertical="top" wrapText="1" indent="1"/>
    </xf>
    <xf numFmtId="0" fontId="69" fillId="12" borderId="9" xfId="0" applyFont="1" applyFill="1" applyBorder="1" applyAlignment="1">
      <alignment horizontal="left" vertical="top" wrapText="1" indent="1"/>
    </xf>
    <xf numFmtId="0" fontId="69" fillId="12" borderId="10" xfId="0" applyFont="1" applyFill="1" applyBorder="1" applyAlignment="1">
      <alignment horizontal="left" vertical="top" wrapText="1" indent="1"/>
    </xf>
    <xf numFmtId="0" fontId="69" fillId="12" borderId="83" xfId="0" applyFont="1" applyFill="1" applyBorder="1" applyAlignment="1">
      <alignment horizontal="left" vertical="top" wrapText="1" indent="1"/>
    </xf>
    <xf numFmtId="0" fontId="69" fillId="12" borderId="84" xfId="0" applyFont="1" applyFill="1" applyBorder="1" applyAlignment="1">
      <alignment horizontal="left" vertical="top" wrapText="1" indent="1"/>
    </xf>
    <xf numFmtId="44" fontId="62" fillId="8" borderId="37" xfId="0" applyNumberFormat="1" applyFont="1" applyFill="1" applyBorder="1" applyAlignment="1" applyProtection="1">
      <alignment horizontal="center" vertical="center"/>
      <protection locked="0"/>
    </xf>
    <xf numFmtId="44" fontId="62" fillId="8" borderId="40" xfId="0" applyNumberFormat="1" applyFont="1" applyFill="1" applyBorder="1" applyAlignment="1" applyProtection="1">
      <alignment horizontal="center" vertical="center"/>
      <protection locked="0"/>
    </xf>
    <xf numFmtId="0" fontId="26" fillId="8" borderId="86" xfId="0" applyFont="1" applyFill="1" applyBorder="1" applyAlignment="1">
      <alignment horizontal="center" vertical="center" wrapText="1"/>
    </xf>
    <xf numFmtId="0" fontId="26" fillId="8" borderId="87" xfId="0" applyFont="1" applyFill="1" applyBorder="1" applyAlignment="1">
      <alignment horizontal="center" vertical="center"/>
    </xf>
    <xf numFmtId="44" fontId="74" fillId="8" borderId="26" xfId="0" applyNumberFormat="1" applyFont="1" applyFill="1" applyBorder="1" applyAlignment="1">
      <alignment horizontal="center" vertical="center"/>
    </xf>
    <xf numFmtId="44" fontId="74" fillId="8" borderId="1" xfId="0" applyNumberFormat="1" applyFont="1" applyFill="1" applyBorder="1" applyAlignment="1">
      <alignment horizontal="center" vertical="center"/>
    </xf>
    <xf numFmtId="0" fontId="3" fillId="7" borderId="26" xfId="0" applyFont="1" applyFill="1" applyBorder="1" applyAlignment="1" applyProtection="1">
      <alignment horizontal="center" vertical="center"/>
      <protection locked="0"/>
    </xf>
    <xf numFmtId="0" fontId="3" fillId="7" borderId="21" xfId="0" applyFont="1" applyFill="1" applyBorder="1" applyAlignment="1" applyProtection="1">
      <alignment horizontal="center" vertical="center"/>
      <protection locked="0"/>
    </xf>
    <xf numFmtId="44" fontId="27" fillId="16" borderId="26" xfId="14" applyFont="1" applyFill="1" applyBorder="1" applyAlignment="1">
      <alignment horizontal="center" vertical="center" shrinkToFit="1"/>
    </xf>
    <xf numFmtId="44" fontId="27" fillId="16" borderId="21" xfId="14" applyFont="1" applyFill="1" applyBorder="1" applyAlignment="1">
      <alignment horizontal="center" vertical="center" shrinkToFit="1"/>
    </xf>
    <xf numFmtId="0" fontId="114" fillId="14" borderId="28" xfId="0" applyFont="1" applyFill="1" applyBorder="1" applyAlignment="1">
      <alignment horizontal="right" vertical="center"/>
    </xf>
    <xf numFmtId="0" fontId="114" fillId="14" borderId="83" xfId="0" applyFont="1" applyFill="1" applyBorder="1" applyAlignment="1">
      <alignment horizontal="right" vertical="center"/>
    </xf>
    <xf numFmtId="0" fontId="4" fillId="11" borderId="0" xfId="0" applyFont="1" applyFill="1" applyAlignment="1">
      <alignment horizontal="left" vertical="center" wrapText="1" indent="1" shrinkToFit="1"/>
    </xf>
    <xf numFmtId="0" fontId="24" fillId="14" borderId="106" xfId="0" applyFont="1" applyFill="1" applyBorder="1" applyAlignment="1">
      <alignment horizontal="center" vertical="center"/>
    </xf>
    <xf numFmtId="0" fontId="24" fillId="14" borderId="107" xfId="0" applyFont="1" applyFill="1" applyBorder="1" applyAlignment="1">
      <alignment horizontal="center" vertical="center"/>
    </xf>
    <xf numFmtId="0" fontId="98" fillId="21" borderId="28" xfId="0" applyFont="1" applyFill="1" applyBorder="1" applyAlignment="1">
      <alignment horizontal="center" vertical="center" wrapText="1"/>
    </xf>
    <xf numFmtId="0" fontId="98" fillId="21" borderId="29" xfId="0" applyFont="1" applyFill="1" applyBorder="1" applyAlignment="1">
      <alignment horizontal="center" vertical="center" wrapText="1"/>
    </xf>
    <xf numFmtId="0" fontId="98" fillId="21" borderId="9" xfId="0" applyFont="1" applyFill="1" applyBorder="1" applyAlignment="1">
      <alignment horizontal="center" vertical="center" wrapText="1"/>
    </xf>
    <xf numFmtId="0" fontId="98" fillId="21" borderId="10" xfId="0" applyFont="1" applyFill="1" applyBorder="1" applyAlignment="1">
      <alignment horizontal="center" vertical="center" wrapText="1"/>
    </xf>
    <xf numFmtId="0" fontId="98" fillId="21" borderId="106" xfId="0" applyFont="1" applyFill="1" applyBorder="1" applyAlignment="1">
      <alignment horizontal="center" vertical="center" wrapText="1"/>
    </xf>
    <xf numFmtId="0" fontId="98" fillId="21" borderId="107" xfId="0" applyFont="1" applyFill="1" applyBorder="1" applyAlignment="1">
      <alignment horizontal="center" vertical="center" wrapText="1"/>
    </xf>
    <xf numFmtId="0" fontId="44" fillId="21" borderId="28" xfId="0" applyFont="1" applyFill="1" applyBorder="1" applyAlignment="1">
      <alignment horizontal="center" vertical="center" wrapText="1"/>
    </xf>
    <xf numFmtId="0" fontId="44" fillId="21" borderId="26" xfId="0" applyFont="1" applyFill="1" applyBorder="1" applyAlignment="1">
      <alignment horizontal="center" vertical="center" wrapText="1"/>
    </xf>
    <xf numFmtId="0" fontId="44" fillId="21" borderId="29" xfId="0" applyFont="1" applyFill="1" applyBorder="1" applyAlignment="1">
      <alignment horizontal="center" vertical="center" wrapText="1"/>
    </xf>
    <xf numFmtId="0" fontId="44" fillId="21" borderId="9" xfId="0" applyFont="1" applyFill="1" applyBorder="1" applyAlignment="1">
      <alignment horizontal="center" vertical="center" wrapText="1"/>
    </xf>
    <xf numFmtId="0" fontId="44" fillId="21" borderId="0" xfId="0" applyFont="1" applyFill="1" applyAlignment="1">
      <alignment horizontal="center" vertical="center" wrapText="1"/>
    </xf>
    <xf numFmtId="0" fontId="44" fillId="21" borderId="10" xfId="0" applyFont="1" applyFill="1" applyBorder="1" applyAlignment="1">
      <alignment horizontal="center" vertical="center" wrapText="1"/>
    </xf>
    <xf numFmtId="0" fontId="44" fillId="21" borderId="106" xfId="0" applyFont="1" applyFill="1" applyBorder="1" applyAlignment="1">
      <alignment horizontal="center" vertical="center" wrapText="1"/>
    </xf>
    <xf numFmtId="0" fontId="44" fillId="21" borderId="1" xfId="0" applyFont="1" applyFill="1" applyBorder="1" applyAlignment="1">
      <alignment horizontal="center" vertical="center" wrapText="1"/>
    </xf>
    <xf numFmtId="0" fontId="44" fillId="21" borderId="107" xfId="0" applyFont="1" applyFill="1" applyBorder="1" applyAlignment="1">
      <alignment horizontal="center" vertical="center" wrapText="1"/>
    </xf>
    <xf numFmtId="0" fontId="17" fillId="11" borderId="0" xfId="0" applyFont="1" applyFill="1" applyAlignment="1" applyProtection="1">
      <alignment horizontal="left" vertical="center" indent="1"/>
      <protection locked="0"/>
    </xf>
    <xf numFmtId="0" fontId="17" fillId="11" borderId="92" xfId="0" applyFont="1" applyFill="1" applyBorder="1" applyAlignment="1" applyProtection="1">
      <alignment horizontal="left" vertical="center" indent="1"/>
      <protection locked="0"/>
    </xf>
    <xf numFmtId="0" fontId="17" fillId="8" borderId="0" xfId="0" applyFont="1" applyFill="1" applyAlignment="1" applyProtection="1">
      <alignment horizontal="left" vertical="center" indent="1"/>
      <protection locked="0"/>
    </xf>
    <xf numFmtId="0" fontId="17" fillId="8" borderId="113" xfId="0" applyFont="1" applyFill="1" applyBorder="1" applyAlignment="1" applyProtection="1">
      <alignment horizontal="left" vertical="center" indent="1"/>
      <protection locked="0"/>
    </xf>
    <xf numFmtId="0" fontId="11" fillId="7" borderId="0" xfId="0" applyFont="1" applyFill="1" applyAlignment="1">
      <alignment horizontal="left" vertical="center" wrapText="1" indent="1"/>
    </xf>
    <xf numFmtId="0" fontId="44" fillId="7" borderId="0" xfId="0" applyFont="1" applyFill="1" applyAlignment="1">
      <alignment horizontal="center" vertical="center" wrapText="1"/>
    </xf>
    <xf numFmtId="0" fontId="11" fillId="7" borderId="26" xfId="0" applyFont="1" applyFill="1" applyBorder="1" applyAlignment="1">
      <alignment horizontal="left" vertical="center" wrapText="1" indent="1"/>
    </xf>
    <xf numFmtId="44" fontId="27" fillId="7" borderId="0" xfId="14" applyFont="1" applyFill="1" applyBorder="1" applyAlignment="1" applyProtection="1">
      <alignment horizontal="center" vertical="center" shrinkToFit="1"/>
    </xf>
    <xf numFmtId="0" fontId="3" fillId="7" borderId="0" xfId="0" applyFont="1" applyFill="1" applyAlignment="1">
      <alignment horizontal="center" vertical="center"/>
    </xf>
    <xf numFmtId="171" fontId="27" fillId="16" borderId="26" xfId="0" applyNumberFormat="1" applyFont="1" applyFill="1" applyBorder="1" applyAlignment="1">
      <alignment horizontal="center" vertical="center"/>
    </xf>
    <xf numFmtId="171" fontId="27" fillId="16" borderId="21" xfId="0" applyNumberFormat="1" applyFont="1" applyFill="1" applyBorder="1" applyAlignment="1">
      <alignment horizontal="center" vertical="center"/>
    </xf>
    <xf numFmtId="0" fontId="4" fillId="16" borderId="26" xfId="0" applyFont="1" applyFill="1" applyBorder="1" applyAlignment="1">
      <alignment horizontal="right" vertical="center"/>
    </xf>
    <xf numFmtId="0" fontId="4" fillId="16" borderId="21" xfId="0" applyFont="1" applyFill="1" applyBorder="1" applyAlignment="1">
      <alignment horizontal="right" vertical="center"/>
    </xf>
    <xf numFmtId="0" fontId="3" fillId="16" borderId="26" xfId="0" applyFont="1" applyFill="1" applyBorder="1" applyAlignment="1">
      <alignment horizontal="right" vertical="center" wrapText="1"/>
    </xf>
    <xf numFmtId="0" fontId="3" fillId="16" borderId="21" xfId="0" applyFont="1" applyFill="1" applyBorder="1" applyAlignment="1">
      <alignment horizontal="right" vertical="center"/>
    </xf>
    <xf numFmtId="0" fontId="3" fillId="7" borderId="26" xfId="0" applyFont="1" applyFill="1" applyBorder="1" applyAlignment="1">
      <alignment horizontal="center" vertical="center"/>
    </xf>
    <xf numFmtId="0" fontId="3" fillId="7" borderId="21" xfId="0" applyFont="1" applyFill="1" applyBorder="1" applyAlignment="1">
      <alignment horizontal="center" vertical="center"/>
    </xf>
    <xf numFmtId="0" fontId="104" fillId="20" borderId="26" xfId="0" applyFont="1" applyFill="1" applyBorder="1" applyAlignment="1" applyProtection="1">
      <alignment horizontal="center" vertical="center" wrapText="1"/>
      <protection locked="0"/>
    </xf>
    <xf numFmtId="0" fontId="104" fillId="20" borderId="26" xfId="0" applyFont="1" applyFill="1" applyBorder="1" applyAlignment="1" applyProtection="1">
      <alignment horizontal="center" vertical="center"/>
      <protection locked="0"/>
    </xf>
    <xf numFmtId="0" fontId="104" fillId="20" borderId="111" xfId="0" applyFont="1" applyFill="1" applyBorder="1" applyAlignment="1" applyProtection="1">
      <alignment horizontal="center" vertical="center"/>
      <protection locked="0"/>
    </xf>
    <xf numFmtId="0" fontId="24" fillId="14" borderId="111" xfId="0" applyFont="1" applyFill="1" applyBorder="1" applyAlignment="1">
      <alignment horizontal="center" vertical="center"/>
    </xf>
    <xf numFmtId="44" fontId="27" fillId="16" borderId="26" xfId="14" applyFont="1" applyFill="1" applyBorder="1" applyAlignment="1" applyProtection="1">
      <alignment horizontal="center" vertical="center" shrinkToFit="1"/>
    </xf>
    <xf numFmtId="44" fontId="27" fillId="16" borderId="21" xfId="14" applyFont="1" applyFill="1" applyBorder="1" applyAlignment="1" applyProtection="1">
      <alignment horizontal="center" vertical="center" shrinkToFit="1"/>
    </xf>
    <xf numFmtId="0" fontId="30" fillId="8" borderId="26" xfId="0" applyFont="1" applyFill="1" applyBorder="1" applyAlignment="1" applyProtection="1">
      <alignment horizontal="left" vertical="center" indent="1"/>
      <protection locked="0"/>
    </xf>
    <xf numFmtId="0" fontId="30" fillId="8" borderId="111" xfId="0" applyFont="1" applyFill="1" applyBorder="1" applyAlignment="1" applyProtection="1">
      <alignment horizontal="left" vertical="center" indent="1"/>
      <protection locked="0"/>
    </xf>
    <xf numFmtId="8" fontId="108" fillId="16" borderId="26" xfId="14" applyNumberFormat="1" applyFont="1" applyFill="1" applyBorder="1" applyAlignment="1" applyProtection="1">
      <alignment horizontal="center" vertical="center"/>
      <protection locked="0"/>
    </xf>
    <xf numFmtId="44" fontId="108" fillId="16" borderId="111" xfId="14" applyFont="1" applyFill="1" applyBorder="1" applyAlignment="1" applyProtection="1">
      <alignment horizontal="center" vertical="center"/>
      <protection locked="0"/>
    </xf>
    <xf numFmtId="172" fontId="30" fillId="8" borderId="26" xfId="0" applyNumberFormat="1" applyFont="1" applyFill="1" applyBorder="1" applyAlignment="1" applyProtection="1">
      <alignment horizontal="center" vertical="center"/>
      <protection locked="0"/>
    </xf>
    <xf numFmtId="172" fontId="30" fillId="8" borderId="111" xfId="0" applyNumberFormat="1" applyFont="1" applyFill="1" applyBorder="1" applyAlignment="1" applyProtection="1">
      <alignment horizontal="center" vertical="center"/>
      <protection locked="0"/>
    </xf>
    <xf numFmtId="0" fontId="30" fillId="8" borderId="26" xfId="0" applyFont="1" applyFill="1" applyBorder="1" applyAlignment="1" applyProtection="1">
      <alignment horizontal="center" vertical="center" wrapText="1" shrinkToFit="1"/>
      <protection locked="0"/>
    </xf>
    <xf numFmtId="0" fontId="30" fillId="8" borderId="111" xfId="0" applyFont="1" applyFill="1" applyBorder="1" applyAlignment="1" applyProtection="1">
      <alignment horizontal="center" vertical="center" wrapText="1" shrinkToFit="1"/>
      <protection locked="0"/>
    </xf>
    <xf numFmtId="44" fontId="107" fillId="11" borderId="26" xfId="0" applyNumberFormat="1" applyFont="1" applyFill="1" applyBorder="1" applyAlignment="1">
      <alignment horizontal="center" vertical="center"/>
    </xf>
    <xf numFmtId="44" fontId="107" fillId="11" borderId="0" xfId="0" applyNumberFormat="1" applyFont="1" applyFill="1" applyAlignment="1">
      <alignment horizontal="center" vertical="center"/>
    </xf>
    <xf numFmtId="44" fontId="107" fillId="8" borderId="0" xfId="0" applyNumberFormat="1" applyFont="1" applyFill="1" applyAlignment="1">
      <alignment horizontal="center" vertical="center"/>
    </xf>
    <xf numFmtId="44" fontId="107" fillId="8" borderId="111" xfId="0" applyNumberFormat="1" applyFont="1" applyFill="1" applyBorder="1" applyAlignment="1">
      <alignment horizontal="center" vertical="center"/>
    </xf>
    <xf numFmtId="44" fontId="27" fillId="8" borderId="26" xfId="0" applyNumberFormat="1" applyFont="1" applyFill="1" applyBorder="1" applyAlignment="1">
      <alignment horizontal="right" vertical="center"/>
    </xf>
    <xf numFmtId="44" fontId="27" fillId="8" borderId="111" xfId="0" applyNumberFormat="1" applyFont="1" applyFill="1" applyBorder="1" applyAlignment="1">
      <alignment horizontal="right" vertical="center"/>
    </xf>
    <xf numFmtId="10" fontId="27" fillId="8" borderId="26" xfId="127" applyNumberFormat="1" applyFont="1" applyFill="1" applyBorder="1" applyAlignment="1" applyProtection="1">
      <alignment horizontal="right" vertical="center"/>
      <protection locked="0"/>
    </xf>
    <xf numFmtId="10" fontId="27" fillId="8" borderId="111" xfId="127" applyNumberFormat="1" applyFont="1" applyFill="1" applyBorder="1" applyAlignment="1" applyProtection="1">
      <alignment horizontal="right" vertical="center"/>
      <protection locked="0"/>
    </xf>
    <xf numFmtId="0" fontId="27" fillId="8" borderId="26" xfId="0" applyFont="1" applyFill="1" applyBorder="1" applyAlignment="1" applyProtection="1">
      <alignment horizontal="right" vertical="center"/>
      <protection locked="0"/>
    </xf>
    <xf numFmtId="0" fontId="27" fillId="8" borderId="111" xfId="0" applyFont="1" applyFill="1" applyBorder="1" applyAlignment="1" applyProtection="1">
      <alignment horizontal="right" vertical="center"/>
      <protection locked="0"/>
    </xf>
    <xf numFmtId="172" fontId="27" fillId="8" borderId="26" xfId="0" applyNumberFormat="1" applyFont="1" applyFill="1" applyBorder="1" applyAlignment="1" applyProtection="1">
      <alignment horizontal="right" vertical="center"/>
      <protection locked="0"/>
    </xf>
    <xf numFmtId="172" fontId="27" fillId="8" borderId="111" xfId="0" applyNumberFormat="1" applyFont="1" applyFill="1" applyBorder="1" applyAlignment="1" applyProtection="1">
      <alignment horizontal="right" vertical="center"/>
      <protection locked="0"/>
    </xf>
    <xf numFmtId="0" fontId="4" fillId="7" borderId="0" xfId="0" applyFont="1" applyFill="1" applyAlignment="1">
      <alignment horizontal="right" vertical="center"/>
    </xf>
    <xf numFmtId="171" fontId="27" fillId="7" borderId="0" xfId="0" applyNumberFormat="1" applyFont="1" applyFill="1" applyAlignment="1">
      <alignment horizontal="center" vertical="center"/>
    </xf>
    <xf numFmtId="44" fontId="30" fillId="8" borderId="0" xfId="0" applyNumberFormat="1" applyFont="1" applyFill="1" applyAlignment="1" applyProtection="1">
      <alignment horizontal="center" vertical="center"/>
      <protection locked="0"/>
    </xf>
    <xf numFmtId="44" fontId="30" fillId="8" borderId="111" xfId="0" applyNumberFormat="1" applyFont="1" applyFill="1" applyBorder="1" applyAlignment="1" applyProtection="1">
      <alignment horizontal="center" vertical="center"/>
      <protection locked="0"/>
    </xf>
    <xf numFmtId="0" fontId="30" fillId="8" borderId="26" xfId="0" applyFont="1" applyFill="1" applyBorder="1" applyAlignment="1">
      <alignment horizontal="center" vertical="center"/>
    </xf>
    <xf numFmtId="0" fontId="30" fillId="8" borderId="111" xfId="0" applyFont="1" applyFill="1" applyBorder="1" applyAlignment="1">
      <alignment horizontal="center" vertical="center"/>
    </xf>
    <xf numFmtId="0" fontId="30" fillId="8" borderId="26" xfId="0" applyFont="1" applyFill="1" applyBorder="1" applyAlignment="1">
      <alignment horizontal="right" vertical="center"/>
    </xf>
    <xf numFmtId="0" fontId="30" fillId="8" borderId="111" xfId="0" applyFont="1" applyFill="1" applyBorder="1" applyAlignment="1">
      <alignment horizontal="right" vertical="center"/>
    </xf>
    <xf numFmtId="44" fontId="106" fillId="8" borderId="0" xfId="0" applyNumberFormat="1" applyFont="1" applyFill="1" applyAlignment="1" applyProtection="1">
      <alignment horizontal="center" vertical="center"/>
      <protection locked="0"/>
    </xf>
    <xf numFmtId="44" fontId="106" fillId="8" borderId="111" xfId="0" applyNumberFormat="1" applyFont="1" applyFill="1" applyBorder="1" applyAlignment="1" applyProtection="1">
      <alignment horizontal="center" vertical="center"/>
      <protection locked="0"/>
    </xf>
    <xf numFmtId="44" fontId="30" fillId="8" borderId="0" xfId="0" applyNumberFormat="1" applyFont="1" applyFill="1" applyAlignment="1">
      <alignment horizontal="center" vertical="center"/>
    </xf>
    <xf numFmtId="44" fontId="30" fillId="8" borderId="111" xfId="0" applyNumberFormat="1" applyFont="1" applyFill="1" applyBorder="1" applyAlignment="1">
      <alignment horizontal="center" vertical="center"/>
    </xf>
    <xf numFmtId="172" fontId="4" fillId="8" borderId="0" xfId="0" applyNumberFormat="1" applyFont="1" applyFill="1" applyAlignment="1" applyProtection="1">
      <alignment horizontal="center" vertical="center"/>
      <protection locked="0"/>
    </xf>
    <xf numFmtId="172" fontId="4" fillId="8" borderId="111" xfId="0" applyNumberFormat="1" applyFont="1" applyFill="1" applyBorder="1" applyAlignment="1" applyProtection="1">
      <alignment horizontal="center" vertical="center"/>
      <protection locked="0"/>
    </xf>
    <xf numFmtId="44" fontId="108" fillId="16" borderId="26" xfId="14" applyFont="1" applyFill="1" applyBorder="1" applyAlignment="1" applyProtection="1">
      <alignment horizontal="center" vertical="center"/>
      <protection locked="0"/>
    </xf>
    <xf numFmtId="44" fontId="27" fillId="8" borderId="0" xfId="0" applyNumberFormat="1" applyFont="1" applyFill="1" applyAlignment="1">
      <alignment horizontal="right" vertical="center"/>
    </xf>
    <xf numFmtId="44" fontId="27" fillId="8" borderId="26" xfId="14" applyFont="1" applyFill="1" applyBorder="1" applyAlignment="1" applyProtection="1">
      <alignment horizontal="right" vertical="center"/>
      <protection locked="0"/>
    </xf>
    <xf numFmtId="44" fontId="27" fillId="8" borderId="111" xfId="14" applyFont="1" applyFill="1" applyBorder="1" applyAlignment="1" applyProtection="1">
      <alignment horizontal="right" vertical="center"/>
      <protection locked="0"/>
    </xf>
    <xf numFmtId="44" fontId="27" fillId="8" borderId="26" xfId="0" applyNumberFormat="1" applyFont="1" applyFill="1" applyBorder="1" applyAlignment="1">
      <alignment horizontal="center" vertical="center"/>
    </xf>
    <xf numFmtId="44" fontId="27" fillId="8" borderId="111" xfId="0" applyNumberFormat="1" applyFont="1" applyFill="1" applyBorder="1" applyAlignment="1">
      <alignment horizontal="center" vertical="center"/>
    </xf>
    <xf numFmtId="10" fontId="27" fillId="8" borderId="26" xfId="127" applyNumberFormat="1" applyFont="1" applyFill="1" applyBorder="1" applyAlignment="1">
      <alignment horizontal="right" vertical="center" indent="1"/>
    </xf>
    <xf numFmtId="10" fontId="27" fillId="8" borderId="111" xfId="127" applyNumberFormat="1" applyFont="1" applyFill="1" applyBorder="1" applyAlignment="1">
      <alignment horizontal="right" vertical="center" indent="1"/>
    </xf>
    <xf numFmtId="0" fontId="30" fillId="8" borderId="111" xfId="0" applyFont="1" applyFill="1" applyBorder="1" applyAlignment="1">
      <alignment horizontal="left" vertical="top" indent="1"/>
    </xf>
    <xf numFmtId="0" fontId="17" fillId="8" borderId="26" xfId="0" applyFont="1" applyFill="1" applyBorder="1" applyAlignment="1" applyProtection="1">
      <alignment horizontal="left" vertical="center" indent="1"/>
      <protection locked="0"/>
    </xf>
    <xf numFmtId="0" fontId="17" fillId="8" borderId="112" xfId="0" applyFont="1" applyFill="1" applyBorder="1" applyAlignment="1" applyProtection="1">
      <alignment horizontal="left" vertical="center" indent="1"/>
      <protection locked="0"/>
    </xf>
    <xf numFmtId="0" fontId="17" fillId="8" borderId="111" xfId="0" applyFont="1" applyFill="1" applyBorder="1" applyAlignment="1" applyProtection="1">
      <alignment horizontal="left" vertical="center" indent="1"/>
      <protection locked="0"/>
    </xf>
    <xf numFmtId="0" fontId="17" fillId="8" borderId="114" xfId="0" applyFont="1" applyFill="1" applyBorder="1" applyAlignment="1" applyProtection="1">
      <alignment horizontal="left" vertical="center" indent="1"/>
      <protection locked="0"/>
    </xf>
    <xf numFmtId="0" fontId="4" fillId="3" borderId="0" xfId="0" applyFont="1" applyFill="1" applyAlignment="1">
      <alignment horizontal="center" vertical="center"/>
    </xf>
    <xf numFmtId="44" fontId="3" fillId="0" borderId="9" xfId="0" applyNumberFormat="1" applyFont="1" applyBorder="1" applyAlignment="1">
      <alignment horizontal="center" vertical="center"/>
    </xf>
    <xf numFmtId="44" fontId="3" fillId="0" borderId="10" xfId="0" applyNumberFormat="1" applyFont="1" applyBorder="1" applyAlignment="1">
      <alignment horizontal="center" vertical="center"/>
    </xf>
    <xf numFmtId="0" fontId="11" fillId="21" borderId="9" xfId="0" applyFont="1" applyFill="1" applyBorder="1" applyAlignment="1">
      <alignment horizontal="center" vertical="center" wrapText="1"/>
    </xf>
    <xf numFmtId="0" fontId="11" fillId="21" borderId="83" xfId="0" applyFont="1" applyFill="1" applyBorder="1" applyAlignment="1">
      <alignment horizontal="center" vertical="center" wrapText="1"/>
    </xf>
    <xf numFmtId="0" fontId="11" fillId="21" borderId="0" xfId="0" applyFont="1" applyFill="1" applyAlignment="1">
      <alignment horizontal="center" vertical="center" wrapText="1"/>
    </xf>
    <xf numFmtId="0" fontId="11" fillId="21" borderId="1" xfId="0" applyFont="1" applyFill="1" applyBorder="1" applyAlignment="1">
      <alignment horizontal="center" vertical="center" wrapText="1"/>
    </xf>
    <xf numFmtId="0" fontId="11" fillId="21" borderId="10" xfId="0" applyFont="1" applyFill="1" applyBorder="1" applyAlignment="1">
      <alignment horizontal="center" vertical="center" wrapText="1"/>
    </xf>
    <xf numFmtId="0" fontId="11" fillId="21" borderId="84" xfId="0" applyFont="1" applyFill="1" applyBorder="1" applyAlignment="1">
      <alignment horizontal="center" vertical="center" wrapText="1"/>
    </xf>
    <xf numFmtId="0" fontId="11" fillId="21" borderId="18" xfId="0" applyFont="1" applyFill="1" applyBorder="1" applyAlignment="1">
      <alignment horizontal="center" vertical="center" wrapText="1"/>
    </xf>
    <xf numFmtId="0" fontId="11" fillId="21" borderId="85" xfId="0" applyFont="1" applyFill="1" applyBorder="1" applyAlignment="1">
      <alignment horizontal="center" vertical="center" wrapText="1"/>
    </xf>
    <xf numFmtId="4" fontId="5" fillId="7" borderId="14" xfId="0" applyNumberFormat="1" applyFont="1" applyFill="1" applyBorder="1" applyAlignment="1">
      <alignment horizontal="center" vertical="center" wrapText="1"/>
    </xf>
    <xf numFmtId="4" fontId="5" fillId="7" borderId="16" xfId="0" applyNumberFormat="1" applyFont="1" applyFill="1" applyBorder="1" applyAlignment="1">
      <alignment horizontal="center" vertical="center" wrapText="1"/>
    </xf>
    <xf numFmtId="44" fontId="3" fillId="0" borderId="31" xfId="0" applyNumberFormat="1" applyFont="1" applyBorder="1" applyAlignment="1">
      <alignment horizontal="center" vertical="center"/>
    </xf>
    <xf numFmtId="44" fontId="3" fillId="0" borderId="32" xfId="0" applyNumberFormat="1" applyFont="1" applyBorder="1" applyAlignment="1">
      <alignment horizontal="center" vertical="center"/>
    </xf>
    <xf numFmtId="44" fontId="3" fillId="8" borderId="9" xfId="0" applyNumberFormat="1" applyFont="1" applyFill="1" applyBorder="1" applyAlignment="1">
      <alignment horizontal="center" vertical="center"/>
    </xf>
    <xf numFmtId="44" fontId="3" fillId="8" borderId="10" xfId="0" applyNumberFormat="1" applyFont="1" applyFill="1" applyBorder="1" applyAlignment="1">
      <alignment horizontal="center" vertical="center"/>
    </xf>
    <xf numFmtId="44" fontId="3" fillId="0" borderId="75" xfId="0" applyNumberFormat="1" applyFont="1" applyBorder="1" applyAlignment="1">
      <alignment horizontal="center" vertical="center"/>
    </xf>
    <xf numFmtId="44" fontId="3" fillId="0" borderId="76" xfId="0" applyNumberFormat="1" applyFont="1" applyBorder="1" applyAlignment="1">
      <alignment horizontal="center" vertical="center"/>
    </xf>
    <xf numFmtId="44" fontId="5" fillId="7" borderId="12" xfId="0" applyNumberFormat="1" applyFont="1" applyFill="1" applyBorder="1" applyAlignment="1">
      <alignment horizontal="center" vertical="center"/>
    </xf>
    <xf numFmtId="44" fontId="5" fillId="7" borderId="13" xfId="0" applyNumberFormat="1" applyFont="1" applyFill="1" applyBorder="1" applyAlignment="1">
      <alignment horizontal="center" vertical="center"/>
    </xf>
    <xf numFmtId="0" fontId="28" fillId="7" borderId="25" xfId="0" applyFont="1" applyFill="1" applyBorder="1" applyAlignment="1">
      <alignment horizontal="center" vertical="center"/>
    </xf>
    <xf numFmtId="0" fontId="28" fillId="7" borderId="0" xfId="0" applyFont="1" applyFill="1" applyAlignment="1">
      <alignment horizontal="center" vertical="center"/>
    </xf>
    <xf numFmtId="171" fontId="28" fillId="7" borderId="54" xfId="0" applyNumberFormat="1" applyFont="1" applyFill="1" applyBorder="1" applyAlignment="1">
      <alignment horizontal="right" vertical="center" indent="1"/>
    </xf>
    <xf numFmtId="171" fontId="28" fillId="7" borderId="77" xfId="0" applyNumberFormat="1" applyFont="1" applyFill="1" applyBorder="1" applyAlignment="1">
      <alignment horizontal="right" vertical="center" indent="1"/>
    </xf>
    <xf numFmtId="0" fontId="28" fillId="13" borderId="81" xfId="0" applyFont="1" applyFill="1" applyBorder="1" applyAlignment="1">
      <alignment horizontal="center" vertical="center" wrapText="1"/>
    </xf>
    <xf numFmtId="0" fontId="28" fillId="13" borderId="82" xfId="0" applyFont="1" applyFill="1" applyBorder="1" applyAlignment="1">
      <alignment horizontal="center" vertical="center" wrapText="1"/>
    </xf>
    <xf numFmtId="0" fontId="28" fillId="13" borderId="28" xfId="0" applyFont="1" applyFill="1" applyBorder="1" applyAlignment="1">
      <alignment horizontal="center" vertical="center"/>
    </xf>
    <xf numFmtId="0" fontId="28" fillId="13" borderId="26" xfId="0" applyFont="1" applyFill="1" applyBorder="1" applyAlignment="1">
      <alignment horizontal="center" vertical="center"/>
    </xf>
    <xf numFmtId="0" fontId="28" fillId="13" borderId="20" xfId="0" applyFont="1" applyFill="1" applyBorder="1" applyAlignment="1">
      <alignment horizontal="center" vertical="center"/>
    </xf>
    <xf numFmtId="0" fontId="28" fillId="13" borderId="21" xfId="0" applyFont="1" applyFill="1" applyBorder="1" applyAlignment="1">
      <alignment horizontal="center" vertical="center"/>
    </xf>
    <xf numFmtId="8" fontId="26" fillId="13" borderId="45" xfId="0" applyNumberFormat="1" applyFont="1" applyFill="1" applyBorder="1" applyAlignment="1">
      <alignment horizontal="right" vertical="center" indent="1"/>
    </xf>
    <xf numFmtId="8" fontId="26" fillId="13" borderId="55" xfId="0" applyNumberFormat="1" applyFont="1" applyFill="1" applyBorder="1" applyAlignment="1">
      <alignment horizontal="right" vertical="center" indent="1"/>
    </xf>
    <xf numFmtId="14" fontId="3" fillId="0" borderId="9" xfId="0" applyNumberFormat="1" applyFont="1" applyBorder="1" applyAlignment="1" applyProtection="1">
      <alignment horizontal="left" vertical="center" indent="1"/>
      <protection locked="0"/>
    </xf>
    <xf numFmtId="14" fontId="3" fillId="0" borderId="0" xfId="0" applyNumberFormat="1" applyFont="1" applyAlignment="1" applyProtection="1">
      <alignment horizontal="left" vertical="center" indent="1"/>
      <protection locked="0"/>
    </xf>
    <xf numFmtId="14" fontId="3" fillId="0" borderId="10" xfId="0" applyNumberFormat="1" applyFont="1" applyBorder="1" applyAlignment="1" applyProtection="1">
      <alignment horizontal="left" vertical="center" indent="1"/>
      <protection locked="0"/>
    </xf>
    <xf numFmtId="14" fontId="3" fillId="8" borderId="9" xfId="0" applyNumberFormat="1" applyFont="1" applyFill="1" applyBorder="1" applyAlignment="1" applyProtection="1">
      <alignment horizontal="left" vertical="center" indent="1"/>
      <protection locked="0"/>
    </xf>
    <xf numFmtId="14" fontId="3" fillId="8" borderId="0" xfId="0" applyNumberFormat="1" applyFont="1" applyFill="1" applyAlignment="1" applyProtection="1">
      <alignment horizontal="left" vertical="center" indent="1"/>
      <protection locked="0"/>
    </xf>
    <xf numFmtId="14" fontId="3" fillId="8" borderId="10" xfId="0" applyNumberFormat="1" applyFont="1" applyFill="1" applyBorder="1" applyAlignment="1" applyProtection="1">
      <alignment horizontal="left" vertical="center" indent="1"/>
      <protection locked="0"/>
    </xf>
    <xf numFmtId="0" fontId="48" fillId="7" borderId="53" xfId="0" applyFont="1" applyFill="1" applyBorder="1" applyAlignment="1">
      <alignment horizontal="right"/>
    </xf>
    <xf numFmtId="0" fontId="6" fillId="19" borderId="5" xfId="0" applyFont="1" applyFill="1" applyBorder="1" applyAlignment="1">
      <alignment horizontal="center" vertical="center"/>
    </xf>
    <xf numFmtId="0" fontId="28" fillId="19" borderId="14" xfId="0" applyFont="1" applyFill="1" applyBorder="1" applyAlignment="1">
      <alignment horizontal="center" vertical="center"/>
    </xf>
    <xf numFmtId="0" fontId="28" fillId="19" borderId="15" xfId="0" applyFont="1" applyFill="1" applyBorder="1" applyAlignment="1">
      <alignment horizontal="center" vertical="center"/>
    </xf>
    <xf numFmtId="0" fontId="28" fillId="19" borderId="16" xfId="0" applyFont="1" applyFill="1" applyBorder="1" applyAlignment="1">
      <alignment horizontal="center" vertical="center"/>
    </xf>
    <xf numFmtId="0" fontId="28" fillId="19" borderId="34" xfId="0" applyFont="1" applyFill="1" applyBorder="1" applyAlignment="1">
      <alignment horizontal="center" vertical="center"/>
    </xf>
    <xf numFmtId="0" fontId="28" fillId="19" borderId="60" xfId="0" applyFont="1" applyFill="1" applyBorder="1" applyAlignment="1">
      <alignment horizontal="center" vertical="center"/>
    </xf>
    <xf numFmtId="0" fontId="28" fillId="19" borderId="35" xfId="0" applyFont="1" applyFill="1" applyBorder="1" applyAlignment="1">
      <alignment horizontal="center" vertical="center"/>
    </xf>
    <xf numFmtId="14" fontId="3" fillId="0" borderId="73" xfId="0" applyNumberFormat="1" applyFont="1" applyBorder="1" applyAlignment="1" applyProtection="1">
      <alignment horizontal="left" vertical="center" indent="1"/>
      <protection locked="0"/>
    </xf>
    <xf numFmtId="14" fontId="3" fillId="0" borderId="38" xfId="0" applyNumberFormat="1" applyFont="1" applyBorder="1" applyAlignment="1" applyProtection="1">
      <alignment horizontal="left" vertical="center" indent="1"/>
      <protection locked="0"/>
    </xf>
    <xf numFmtId="14" fontId="3" fillId="0" borderId="74" xfId="0" applyNumberFormat="1" applyFont="1" applyBorder="1" applyAlignment="1" applyProtection="1">
      <alignment horizontal="left" vertical="center" indent="1"/>
      <protection locked="0"/>
    </xf>
    <xf numFmtId="0" fontId="48" fillId="7" borderId="0" xfId="0" applyFont="1" applyFill="1" applyAlignment="1">
      <alignment horizontal="left"/>
    </xf>
    <xf numFmtId="0" fontId="48" fillId="7" borderId="53" xfId="0" applyFont="1" applyFill="1" applyBorder="1" applyAlignment="1">
      <alignment horizontal="right" vertical="center"/>
    </xf>
    <xf numFmtId="0" fontId="48" fillId="7" borderId="61" xfId="0" applyFont="1" applyFill="1" applyBorder="1" applyAlignment="1">
      <alignment horizontal="right" vertical="center"/>
    </xf>
    <xf numFmtId="0" fontId="44" fillId="7" borderId="0" xfId="0" applyFont="1" applyFill="1" applyAlignment="1">
      <alignment horizontal="left" vertical="center"/>
    </xf>
    <xf numFmtId="0" fontId="44" fillId="7" borderId="1" xfId="0" applyFont="1" applyFill="1" applyBorder="1" applyAlignment="1">
      <alignment horizontal="left" vertical="center"/>
    </xf>
    <xf numFmtId="0" fontId="50" fillId="7" borderId="0" xfId="0" applyFont="1" applyFill="1" applyAlignment="1">
      <alignment horizontal="left" vertical="top" wrapText="1"/>
    </xf>
    <xf numFmtId="0" fontId="50" fillId="7" borderId="56" xfId="0" applyFont="1" applyFill="1" applyBorder="1" applyAlignment="1">
      <alignment horizontal="left" vertical="top" wrapText="1"/>
    </xf>
    <xf numFmtId="14" fontId="0" fillId="8" borderId="9" xfId="0" applyNumberFormat="1" applyFill="1" applyBorder="1" applyAlignment="1" applyProtection="1">
      <alignment horizontal="left" vertical="center" indent="1"/>
      <protection locked="0"/>
    </xf>
    <xf numFmtId="14" fontId="0" fillId="8" borderId="0" xfId="0" applyNumberFormat="1" applyFill="1" applyAlignment="1" applyProtection="1">
      <alignment horizontal="left" vertical="center" indent="1"/>
      <protection locked="0"/>
    </xf>
    <xf numFmtId="14" fontId="0" fillId="8" borderId="10" xfId="0" applyNumberFormat="1" applyFill="1" applyBorder="1" applyAlignment="1" applyProtection="1">
      <alignment horizontal="left" vertical="center" indent="1"/>
      <protection locked="0"/>
    </xf>
    <xf numFmtId="14" fontId="0" fillId="0" borderId="9" xfId="0" applyNumberFormat="1" applyBorder="1" applyAlignment="1" applyProtection="1">
      <alignment horizontal="left" vertical="center" indent="1"/>
      <protection locked="0"/>
    </xf>
    <xf numFmtId="14" fontId="0" fillId="0" borderId="0" xfId="0" applyNumberFormat="1" applyAlignment="1" applyProtection="1">
      <alignment horizontal="left" vertical="center" indent="1"/>
      <protection locked="0"/>
    </xf>
    <xf numFmtId="14" fontId="0" fillId="0" borderId="10" xfId="0" applyNumberFormat="1" applyBorder="1" applyAlignment="1" applyProtection="1">
      <alignment horizontal="left" vertical="center" indent="1"/>
      <protection locked="0"/>
    </xf>
    <xf numFmtId="14" fontId="3" fillId="0" borderId="20" xfId="0" applyNumberFormat="1" applyFont="1" applyBorder="1" applyAlignment="1" applyProtection="1">
      <alignment horizontal="left" vertical="center" indent="1"/>
      <protection locked="0"/>
    </xf>
    <xf numFmtId="14" fontId="3" fillId="0" borderId="21" xfId="0" applyNumberFormat="1" applyFont="1" applyBorder="1" applyAlignment="1" applyProtection="1">
      <alignment horizontal="left" vertical="center" indent="1"/>
      <protection locked="0"/>
    </xf>
    <xf numFmtId="14" fontId="3" fillId="0" borderId="22" xfId="0" applyNumberFormat="1" applyFont="1" applyBorder="1" applyAlignment="1" applyProtection="1">
      <alignment horizontal="left" vertical="center" indent="1"/>
      <protection locked="0"/>
    </xf>
    <xf numFmtId="0" fontId="79" fillId="19" borderId="49" xfId="0" applyFont="1" applyFill="1" applyBorder="1" applyAlignment="1">
      <alignment horizontal="center" vertical="center"/>
    </xf>
    <xf numFmtId="0" fontId="79" fillId="19" borderId="46" xfId="0" applyFont="1" applyFill="1" applyBorder="1" applyAlignment="1">
      <alignment horizontal="center" vertical="center"/>
    </xf>
    <xf numFmtId="14" fontId="0" fillId="0" borderId="31" xfId="0" applyNumberFormat="1" applyBorder="1" applyAlignment="1" applyProtection="1">
      <alignment horizontal="left" vertical="center" indent="1"/>
      <protection locked="0"/>
    </xf>
    <xf numFmtId="14" fontId="0" fillId="0" borderId="63" xfId="0" applyNumberFormat="1" applyBorder="1" applyAlignment="1" applyProtection="1">
      <alignment horizontal="left" vertical="center" indent="1"/>
      <protection locked="0"/>
    </xf>
    <xf numFmtId="14" fontId="0" fillId="0" borderId="32" xfId="0" applyNumberFormat="1" applyBorder="1" applyAlignment="1" applyProtection="1">
      <alignment horizontal="left" vertical="center" indent="1"/>
      <protection locked="0"/>
    </xf>
    <xf numFmtId="0" fontId="59" fillId="4" borderId="0" xfId="0" applyFont="1" applyFill="1" applyAlignment="1">
      <alignment horizontal="left" vertical="center"/>
    </xf>
    <xf numFmtId="0" fontId="59" fillId="4" borderId="1" xfId="0" applyFont="1" applyFill="1" applyBorder="1" applyAlignment="1">
      <alignment horizontal="left" vertical="center"/>
    </xf>
    <xf numFmtId="0" fontId="48" fillId="7" borderId="78" xfId="0" applyFont="1" applyFill="1" applyBorder="1" applyAlignment="1">
      <alignment horizontal="right" vertical="center"/>
    </xf>
    <xf numFmtId="0" fontId="47" fillId="7" borderId="0" xfId="0" applyFont="1" applyFill="1" applyAlignment="1">
      <alignment horizontal="left" vertical="top" wrapText="1"/>
    </xf>
    <xf numFmtId="14" fontId="3" fillId="0" borderId="31" xfId="0" applyNumberFormat="1" applyFont="1" applyBorder="1" applyAlignment="1" applyProtection="1">
      <alignment horizontal="left" vertical="center" indent="1"/>
      <protection locked="0"/>
    </xf>
    <xf numFmtId="14" fontId="3" fillId="0" borderId="63" xfId="0" applyNumberFormat="1" applyFont="1" applyBorder="1" applyAlignment="1" applyProtection="1">
      <alignment horizontal="left" vertical="center" indent="1"/>
      <protection locked="0"/>
    </xf>
    <xf numFmtId="14" fontId="3" fillId="0" borderId="32" xfId="0" applyNumberFormat="1" applyFont="1" applyBorder="1" applyAlignment="1" applyProtection="1">
      <alignment horizontal="left" vertical="center" indent="1"/>
      <protection locked="0"/>
    </xf>
    <xf numFmtId="0" fontId="77" fillId="18" borderId="53" xfId="0" applyFont="1" applyFill="1" applyBorder="1" applyAlignment="1">
      <alignment horizontal="right" vertical="center"/>
    </xf>
    <xf numFmtId="0" fontId="77" fillId="18" borderId="78" xfId="0" applyFont="1" applyFill="1" applyBorder="1" applyAlignment="1">
      <alignment horizontal="right" vertical="center"/>
    </xf>
    <xf numFmtId="0" fontId="78" fillId="18" borderId="53" xfId="0" applyFont="1" applyFill="1" applyBorder="1" applyAlignment="1">
      <alignment horizontal="right" vertical="center"/>
    </xf>
    <xf numFmtId="0" fontId="78" fillId="18" borderId="78" xfId="0" applyFont="1" applyFill="1" applyBorder="1" applyAlignment="1">
      <alignment horizontal="right" vertical="center"/>
    </xf>
    <xf numFmtId="171" fontId="3" fillId="8" borderId="9" xfId="14" applyNumberFormat="1" applyFont="1" applyFill="1" applyBorder="1" applyAlignment="1" applyProtection="1">
      <alignment horizontal="center" vertical="center"/>
    </xf>
    <xf numFmtId="171" fontId="3" fillId="8" borderId="10" xfId="14" applyNumberFormat="1" applyFont="1" applyFill="1" applyBorder="1" applyAlignment="1" applyProtection="1">
      <alignment horizontal="center" vertical="center"/>
    </xf>
    <xf numFmtId="171" fontId="3" fillId="8" borderId="9" xfId="0" applyNumberFormat="1" applyFont="1" applyFill="1" applyBorder="1" applyAlignment="1">
      <alignment horizontal="center" vertical="center"/>
    </xf>
    <xf numFmtId="171" fontId="3" fillId="8" borderId="0" xfId="0" applyNumberFormat="1" applyFont="1" applyFill="1" applyAlignment="1">
      <alignment horizontal="center" vertical="center"/>
    </xf>
    <xf numFmtId="171" fontId="3" fillId="8" borderId="10" xfId="0" applyNumberFormat="1" applyFont="1" applyFill="1" applyBorder="1" applyAlignment="1">
      <alignment horizontal="center" vertical="center"/>
    </xf>
    <xf numFmtId="44" fontId="49" fillId="12" borderId="28" xfId="14" applyFont="1" applyFill="1" applyBorder="1" applyAlignment="1" applyProtection="1">
      <alignment horizontal="center" vertical="center" wrapText="1"/>
    </xf>
    <xf numFmtId="44" fontId="49" fillId="12" borderId="26" xfId="14" applyFont="1" applyFill="1" applyBorder="1" applyAlignment="1" applyProtection="1">
      <alignment horizontal="center" vertical="center" wrapText="1"/>
    </xf>
    <xf numFmtId="44" fontId="49" fillId="12" borderId="29" xfId="14" applyFont="1" applyFill="1" applyBorder="1" applyAlignment="1" applyProtection="1">
      <alignment horizontal="center" vertical="center" wrapText="1"/>
    </xf>
    <xf numFmtId="44" fontId="49" fillId="12" borderId="9" xfId="14" applyFont="1" applyFill="1" applyBorder="1" applyAlignment="1" applyProtection="1">
      <alignment horizontal="center" vertical="center" wrapText="1"/>
    </xf>
    <xf numFmtId="44" fontId="49" fillId="12" borderId="0" xfId="14" applyFont="1" applyFill="1" applyBorder="1" applyAlignment="1" applyProtection="1">
      <alignment horizontal="center" vertical="center" wrapText="1"/>
    </xf>
    <xf numFmtId="44" fontId="49" fillId="12" borderId="10" xfId="14" applyFont="1" applyFill="1" applyBorder="1" applyAlignment="1" applyProtection="1">
      <alignment horizontal="center" vertical="center" wrapText="1"/>
    </xf>
    <xf numFmtId="44" fontId="49" fillId="12" borderId="83" xfId="14" applyFont="1" applyFill="1" applyBorder="1" applyAlignment="1" applyProtection="1">
      <alignment horizontal="center" vertical="center" wrapText="1"/>
    </xf>
    <xf numFmtId="44" fontId="49" fillId="12" borderId="1" xfId="14" applyFont="1" applyFill="1" applyBorder="1" applyAlignment="1" applyProtection="1">
      <alignment horizontal="center" vertical="center" wrapText="1"/>
    </xf>
    <xf numFmtId="44" fontId="49" fillId="12" borderId="84" xfId="14" applyFont="1" applyFill="1" applyBorder="1" applyAlignment="1" applyProtection="1">
      <alignment horizontal="center" vertical="center" wrapText="1"/>
    </xf>
    <xf numFmtId="171" fontId="3" fillId="0" borderId="9" xfId="0" applyNumberFormat="1" applyFont="1" applyBorder="1" applyAlignment="1">
      <alignment horizontal="center" vertical="center"/>
    </xf>
    <xf numFmtId="171" fontId="3" fillId="0" borderId="0" xfId="0" applyNumberFormat="1" applyFont="1" applyAlignment="1">
      <alignment horizontal="center" vertical="center"/>
    </xf>
    <xf numFmtId="171" fontId="3" fillId="0" borderId="10" xfId="0" applyNumberFormat="1" applyFont="1" applyBorder="1" applyAlignment="1">
      <alignment horizontal="center" vertical="center"/>
    </xf>
    <xf numFmtId="171" fontId="3" fillId="0" borderId="9" xfId="14" applyNumberFormat="1" applyFont="1" applyFill="1" applyBorder="1" applyAlignment="1" applyProtection="1">
      <alignment horizontal="center" vertical="center"/>
    </xf>
    <xf numFmtId="171" fontId="3" fillId="0" borderId="10" xfId="14" applyNumberFormat="1" applyFont="1" applyFill="1" applyBorder="1" applyAlignment="1" applyProtection="1">
      <alignment horizontal="center" vertical="center"/>
    </xf>
    <xf numFmtId="8" fontId="3" fillId="0" borderId="9" xfId="0" applyNumberFormat="1" applyFont="1" applyBorder="1" applyAlignment="1">
      <alignment horizontal="center" vertical="center"/>
    </xf>
    <xf numFmtId="8" fontId="3" fillId="0" borderId="0" xfId="0" applyNumberFormat="1" applyFont="1" applyAlignment="1">
      <alignment horizontal="center" vertical="center"/>
    </xf>
    <xf numFmtId="8" fontId="3" fillId="0" borderId="10" xfId="0" applyNumberFormat="1" applyFont="1" applyBorder="1" applyAlignment="1">
      <alignment horizontal="center" vertical="center"/>
    </xf>
    <xf numFmtId="0" fontId="81" fillId="13" borderId="81" xfId="0" applyFont="1" applyFill="1" applyBorder="1" applyAlignment="1">
      <alignment horizontal="center" vertical="center" wrapText="1"/>
    </xf>
    <xf numFmtId="0" fontId="81" fillId="13" borderId="82" xfId="0" applyFont="1" applyFill="1" applyBorder="1" applyAlignment="1">
      <alignment horizontal="center" vertical="center" wrapText="1"/>
    </xf>
    <xf numFmtId="0" fontId="76" fillId="18" borderId="53" xfId="0" applyFont="1" applyFill="1" applyBorder="1" applyAlignment="1">
      <alignment horizontal="right" vertical="center"/>
    </xf>
    <xf numFmtId="0" fontId="76" fillId="18" borderId="78" xfId="0" applyFont="1" applyFill="1" applyBorder="1" applyAlignment="1">
      <alignment horizontal="right" vertical="center"/>
    </xf>
    <xf numFmtId="8" fontId="3" fillId="8" borderId="9" xfId="0" applyNumberFormat="1" applyFont="1" applyFill="1" applyBorder="1" applyAlignment="1">
      <alignment horizontal="center" vertical="center"/>
    </xf>
    <xf numFmtId="8" fontId="3" fillId="8" borderId="0" xfId="0" applyNumberFormat="1" applyFont="1" applyFill="1" applyAlignment="1">
      <alignment horizontal="center" vertical="center"/>
    </xf>
    <xf numFmtId="8" fontId="3" fillId="8" borderId="10" xfId="0" applyNumberFormat="1" applyFont="1" applyFill="1" applyBorder="1" applyAlignment="1">
      <alignment horizontal="center" vertical="center"/>
    </xf>
    <xf numFmtId="171" fontId="3" fillId="0" borderId="31" xfId="0" applyNumberFormat="1" applyFont="1" applyBorder="1" applyAlignment="1">
      <alignment horizontal="center" vertical="center"/>
    </xf>
    <xf numFmtId="171" fontId="3" fillId="0" borderId="63" xfId="0" applyNumberFormat="1" applyFont="1" applyBorder="1" applyAlignment="1">
      <alignment horizontal="center" vertical="center"/>
    </xf>
    <xf numFmtId="171" fontId="3" fillId="0" borderId="32" xfId="0" applyNumberFormat="1" applyFont="1" applyBorder="1" applyAlignment="1">
      <alignment horizontal="center" vertical="center"/>
    </xf>
    <xf numFmtId="171" fontId="3" fillId="0" borderId="31" xfId="14" applyNumberFormat="1" applyFont="1" applyFill="1" applyBorder="1" applyAlignment="1" applyProtection="1">
      <alignment horizontal="center" vertical="center"/>
    </xf>
    <xf numFmtId="171" fontId="3" fillId="0" borderId="32" xfId="14" applyNumberFormat="1" applyFont="1" applyFill="1" applyBorder="1" applyAlignment="1" applyProtection="1">
      <alignment horizontal="center" vertical="center"/>
    </xf>
    <xf numFmtId="8" fontId="3" fillId="0" borderId="73" xfId="0" applyNumberFormat="1" applyFont="1" applyBorder="1" applyAlignment="1">
      <alignment horizontal="center" vertical="center"/>
    </xf>
    <xf numFmtId="8" fontId="3" fillId="0" borderId="38" xfId="0" applyNumberFormat="1" applyFont="1" applyBorder="1" applyAlignment="1">
      <alignment horizontal="center" vertical="center"/>
    </xf>
    <xf numFmtId="8" fontId="3" fillId="0" borderId="74" xfId="0" applyNumberFormat="1" applyFont="1" applyBorder="1" applyAlignment="1">
      <alignment horizontal="center" vertical="center"/>
    </xf>
    <xf numFmtId="0" fontId="6" fillId="9" borderId="0" xfId="0" applyFont="1" applyFill="1" applyAlignment="1">
      <alignment horizontal="center" vertical="center"/>
    </xf>
    <xf numFmtId="44" fontId="6" fillId="21" borderId="7" xfId="14" applyFont="1" applyFill="1" applyBorder="1" applyAlignment="1" applyProtection="1">
      <alignment horizontal="center" vertical="center"/>
    </xf>
    <xf numFmtId="44" fontId="6" fillId="21" borderId="5" xfId="14" applyFont="1" applyFill="1" applyBorder="1" applyAlignment="1" applyProtection="1">
      <alignment horizontal="center" vertical="center"/>
    </xf>
    <xf numFmtId="171" fontId="3" fillId="8" borderId="9" xfId="0" applyNumberFormat="1" applyFont="1" applyFill="1" applyBorder="1" applyAlignment="1">
      <alignment horizontal="center" vertical="top"/>
    </xf>
    <xf numFmtId="171" fontId="3" fillId="8" borderId="0" xfId="0" applyNumberFormat="1" applyFont="1" applyFill="1" applyAlignment="1">
      <alignment horizontal="center" vertical="top"/>
    </xf>
    <xf numFmtId="171" fontId="3" fillId="8" borderId="10" xfId="0" applyNumberFormat="1" applyFont="1" applyFill="1" applyBorder="1" applyAlignment="1">
      <alignment horizontal="center" vertical="top"/>
    </xf>
    <xf numFmtId="171" fontId="3" fillId="8" borderId="20" xfId="14" applyNumberFormat="1" applyFont="1" applyFill="1" applyBorder="1" applyAlignment="1" applyProtection="1">
      <alignment horizontal="center" vertical="top"/>
    </xf>
    <xf numFmtId="171" fontId="3" fillId="8" borderId="22" xfId="14" applyNumberFormat="1" applyFont="1" applyFill="1" applyBorder="1" applyAlignment="1" applyProtection="1">
      <alignment horizontal="center" vertical="top"/>
    </xf>
    <xf numFmtId="8" fontId="3" fillId="8" borderId="9" xfId="0" applyNumberFormat="1" applyFont="1" applyFill="1" applyBorder="1" applyAlignment="1">
      <alignment horizontal="center" vertical="top"/>
    </xf>
    <xf numFmtId="8" fontId="3" fillId="8" borderId="0" xfId="0" applyNumberFormat="1" applyFont="1" applyFill="1" applyAlignment="1">
      <alignment horizontal="center" vertical="top"/>
    </xf>
    <xf numFmtId="8" fontId="3" fillId="8" borderId="10" xfId="0" applyNumberFormat="1" applyFont="1" applyFill="1" applyBorder="1" applyAlignment="1">
      <alignment horizontal="center" vertical="top"/>
    </xf>
    <xf numFmtId="14" fontId="3" fillId="7" borderId="98" xfId="0" applyNumberFormat="1" applyFont="1" applyFill="1" applyBorder="1" applyAlignment="1">
      <alignment horizontal="left" vertical="center" indent="1"/>
    </xf>
    <xf numFmtId="8" fontId="26" fillId="7" borderId="99" xfId="0" applyNumberFormat="1" applyFont="1" applyFill="1" applyBorder="1" applyAlignment="1">
      <alignment horizontal="center" vertical="center"/>
    </xf>
    <xf numFmtId="8" fontId="26" fillId="7" borderId="98" xfId="0" applyNumberFormat="1" applyFont="1" applyFill="1" applyBorder="1" applyAlignment="1">
      <alignment horizontal="center" vertical="center"/>
    </xf>
    <xf numFmtId="8" fontId="26" fillId="7" borderId="100" xfId="0" applyNumberFormat="1" applyFont="1" applyFill="1" applyBorder="1" applyAlignment="1">
      <alignment horizontal="center" vertical="center"/>
    </xf>
    <xf numFmtId="8" fontId="26" fillId="7" borderId="40" xfId="0" applyNumberFormat="1" applyFont="1" applyFill="1" applyBorder="1" applyAlignment="1">
      <alignment horizontal="center" vertical="center"/>
    </xf>
    <xf numFmtId="8" fontId="26" fillId="7" borderId="2" xfId="0" applyNumberFormat="1" applyFont="1" applyFill="1" applyBorder="1" applyAlignment="1">
      <alignment horizontal="center" vertical="center"/>
    </xf>
    <xf numFmtId="8" fontId="26" fillId="7" borderId="41" xfId="0" applyNumberFormat="1" applyFont="1" applyFill="1" applyBorder="1" applyAlignment="1">
      <alignment horizontal="center" vertical="center"/>
    </xf>
    <xf numFmtId="14" fontId="3" fillId="7" borderId="0" xfId="0" applyNumberFormat="1" applyFont="1" applyFill="1" applyAlignment="1">
      <alignment horizontal="left" vertical="center" indent="1"/>
    </xf>
    <xf numFmtId="0" fontId="4" fillId="5" borderId="7" xfId="0" applyFont="1" applyFill="1" applyBorder="1" applyAlignment="1">
      <alignment horizontal="center" vertical="center"/>
    </xf>
    <xf numFmtId="0" fontId="4" fillId="5" borderId="108" xfId="0" applyFont="1" applyFill="1" applyBorder="1" applyAlignment="1">
      <alignment horizontal="center" vertical="center"/>
    </xf>
    <xf numFmtId="8" fontId="28" fillId="8" borderId="36" xfId="0" applyNumberFormat="1" applyFont="1" applyFill="1" applyBorder="1" applyAlignment="1">
      <alignment horizontal="right" vertical="center" indent="5"/>
    </xf>
    <xf numFmtId="8" fontId="28" fillId="8" borderId="33" xfId="0" applyNumberFormat="1" applyFont="1" applyFill="1" applyBorder="1" applyAlignment="1">
      <alignment horizontal="right" vertical="center" indent="5"/>
    </xf>
    <xf numFmtId="171" fontId="18" fillId="0" borderId="83" xfId="0" applyNumberFormat="1" applyFont="1" applyBorder="1" applyAlignment="1">
      <alignment horizontal="right" vertical="center" indent="5"/>
    </xf>
    <xf numFmtId="171" fontId="18" fillId="0" borderId="84" xfId="0" applyNumberFormat="1" applyFont="1" applyBorder="1" applyAlignment="1">
      <alignment horizontal="right" vertical="center" indent="5"/>
    </xf>
    <xf numFmtId="171" fontId="18" fillId="0" borderId="73" xfId="0" applyNumberFormat="1" applyFont="1" applyBorder="1" applyAlignment="1">
      <alignment horizontal="right" vertical="center" indent="5"/>
    </xf>
    <xf numFmtId="171" fontId="18" fillId="0" borderId="74" xfId="0" applyNumberFormat="1" applyFont="1" applyBorder="1" applyAlignment="1">
      <alignment horizontal="right" vertical="center" indent="5"/>
    </xf>
    <xf numFmtId="171" fontId="18" fillId="0" borderId="104" xfId="0" applyNumberFormat="1" applyFont="1" applyBorder="1" applyAlignment="1">
      <alignment horizontal="right" vertical="center" indent="5"/>
    </xf>
    <xf numFmtId="171" fontId="18" fillId="0" borderId="90" xfId="0" applyNumberFormat="1" applyFont="1" applyBorder="1" applyAlignment="1">
      <alignment horizontal="right" vertical="center" indent="5"/>
    </xf>
    <xf numFmtId="8" fontId="28" fillId="8" borderId="105" xfId="0" applyNumberFormat="1" applyFont="1" applyFill="1" applyBorder="1" applyAlignment="1">
      <alignment horizontal="right" vertical="center" indent="5"/>
    </xf>
    <xf numFmtId="0" fontId="28" fillId="21" borderId="34" xfId="0" applyFont="1" applyFill="1" applyBorder="1" applyAlignment="1">
      <alignment horizontal="center" vertical="center"/>
    </xf>
    <xf numFmtId="0" fontId="28" fillId="21" borderId="60" xfId="0" applyFont="1" applyFill="1" applyBorder="1" applyAlignment="1">
      <alignment horizontal="center" vertical="center"/>
    </xf>
    <xf numFmtId="0" fontId="28" fillId="21" borderId="35" xfId="0" applyFont="1" applyFill="1" applyBorder="1" applyAlignment="1">
      <alignment horizontal="center" vertical="center"/>
    </xf>
    <xf numFmtId="170" fontId="18" fillId="0" borderId="83" xfId="0" applyNumberFormat="1" applyFont="1" applyBorder="1" applyAlignment="1">
      <alignment horizontal="right" vertical="center" indent="8"/>
    </xf>
    <xf numFmtId="170" fontId="18" fillId="0" borderId="84" xfId="0" applyNumberFormat="1" applyFont="1" applyBorder="1" applyAlignment="1">
      <alignment horizontal="right" vertical="center" indent="8"/>
    </xf>
    <xf numFmtId="0" fontId="18" fillId="0" borderId="73" xfId="0" applyFont="1" applyBorder="1" applyAlignment="1">
      <alignment horizontal="right" vertical="center" indent="8"/>
    </xf>
    <xf numFmtId="0" fontId="18" fillId="0" borderId="74" xfId="0" applyFont="1" applyBorder="1" applyAlignment="1">
      <alignment horizontal="right" vertical="center" indent="8"/>
    </xf>
    <xf numFmtId="170" fontId="18" fillId="0" borderId="83" xfId="14" applyNumberFormat="1" applyFont="1" applyFill="1" applyBorder="1" applyAlignment="1" applyProtection="1">
      <alignment horizontal="right" vertical="center" indent="8"/>
    </xf>
    <xf numFmtId="170" fontId="18" fillId="0" borderId="84" xfId="14" applyNumberFormat="1" applyFont="1" applyFill="1" applyBorder="1" applyAlignment="1" applyProtection="1">
      <alignment horizontal="right" vertical="center" indent="8"/>
    </xf>
    <xf numFmtId="175" fontId="28" fillId="8" borderId="36" xfId="0" applyNumberFormat="1" applyFont="1" applyFill="1" applyBorder="1" applyAlignment="1">
      <alignment horizontal="right" vertical="center" indent="8"/>
    </xf>
    <xf numFmtId="175" fontId="28" fillId="8" borderId="33" xfId="0" applyNumberFormat="1" applyFont="1" applyFill="1" applyBorder="1" applyAlignment="1">
      <alignment horizontal="right" vertical="center" indent="8"/>
    </xf>
    <xf numFmtId="171" fontId="18" fillId="0" borderId="73" xfId="0" applyNumberFormat="1" applyFont="1" applyBorder="1" applyAlignment="1">
      <alignment horizontal="right" vertical="center" indent="2"/>
    </xf>
    <xf numFmtId="171" fontId="18" fillId="0" borderId="38" xfId="0" applyNumberFormat="1" applyFont="1" applyBorder="1" applyAlignment="1">
      <alignment horizontal="right" vertical="center" indent="2"/>
    </xf>
    <xf numFmtId="8" fontId="28" fillId="8" borderId="36" xfId="0" applyNumberFormat="1" applyFont="1" applyFill="1" applyBorder="1" applyAlignment="1">
      <alignment horizontal="right" vertical="center" indent="2"/>
    </xf>
    <xf numFmtId="8" fontId="28" fillId="8" borderId="19" xfId="0" applyNumberFormat="1" applyFont="1" applyFill="1" applyBorder="1" applyAlignment="1">
      <alignment horizontal="right" vertical="center" indent="2"/>
    </xf>
    <xf numFmtId="171" fontId="18" fillId="0" borderId="83" xfId="0" applyNumberFormat="1" applyFont="1" applyBorder="1" applyAlignment="1">
      <alignment horizontal="right" vertical="center" indent="2"/>
    </xf>
    <xf numFmtId="171" fontId="18" fillId="0" borderId="1" xfId="0" applyNumberFormat="1" applyFont="1" applyBorder="1" applyAlignment="1">
      <alignment horizontal="right" vertical="center" indent="2"/>
    </xf>
    <xf numFmtId="14" fontId="28" fillId="21" borderId="60" xfId="0" applyNumberFormat="1" applyFont="1" applyFill="1" applyBorder="1" applyAlignment="1">
      <alignment horizontal="center" vertical="center"/>
    </xf>
    <xf numFmtId="14" fontId="28" fillId="21" borderId="35" xfId="0" applyNumberFormat="1" applyFont="1" applyFill="1" applyBorder="1" applyAlignment="1">
      <alignment horizontal="center" vertical="center"/>
    </xf>
    <xf numFmtId="14" fontId="28" fillId="21" borderId="34" xfId="0" applyNumberFormat="1" applyFont="1" applyFill="1" applyBorder="1" applyAlignment="1">
      <alignment horizontal="center" vertical="center"/>
    </xf>
    <xf numFmtId="0" fontId="26" fillId="16" borderId="7" xfId="0" applyFont="1" applyFill="1" applyBorder="1" applyAlignment="1">
      <alignment horizontal="right" vertical="center"/>
    </xf>
    <xf numFmtId="0" fontId="26" fillId="16" borderId="8" xfId="0" applyFont="1" applyFill="1" applyBorder="1" applyAlignment="1">
      <alignment horizontal="right" vertical="center"/>
    </xf>
    <xf numFmtId="0" fontId="76" fillId="22" borderId="53" xfId="0" applyFont="1" applyFill="1" applyBorder="1" applyAlignment="1">
      <alignment horizontal="center"/>
    </xf>
    <xf numFmtId="0" fontId="76" fillId="22" borderId="0" xfId="0" applyFont="1" applyFill="1" applyAlignment="1">
      <alignment horizontal="center"/>
    </xf>
    <xf numFmtId="0" fontId="76" fillId="22" borderId="56" xfId="0" applyFont="1" applyFill="1" applyBorder="1" applyAlignment="1">
      <alignment horizontal="center"/>
    </xf>
    <xf numFmtId="0" fontId="102" fillId="22" borderId="0" xfId="0" applyFont="1" applyFill="1" applyAlignment="1">
      <alignment horizontal="center" vertical="center"/>
    </xf>
    <xf numFmtId="0" fontId="76" fillId="18" borderId="53" xfId="0" applyFont="1" applyFill="1" applyBorder="1" applyAlignment="1">
      <alignment horizontal="center" vertical="center"/>
    </xf>
    <xf numFmtId="0" fontId="76" fillId="18" borderId="78" xfId="0" applyFont="1" applyFill="1" applyBorder="1" applyAlignment="1">
      <alignment horizontal="center" vertical="center"/>
    </xf>
    <xf numFmtId="171" fontId="3" fillId="0" borderId="9" xfId="0" applyNumberFormat="1" applyFont="1" applyBorder="1" applyAlignment="1" applyProtection="1">
      <alignment horizontal="center" vertical="center"/>
      <protection locked="0"/>
    </xf>
    <xf numFmtId="171" fontId="3" fillId="0" borderId="0" xfId="0" applyNumberFormat="1" applyFont="1" applyAlignment="1" applyProtection="1">
      <alignment horizontal="center" vertical="center"/>
      <protection locked="0"/>
    </xf>
    <xf numFmtId="171" fontId="3" fillId="0" borderId="10" xfId="0" applyNumberFormat="1" applyFont="1" applyBorder="1" applyAlignment="1" applyProtection="1">
      <alignment horizontal="center" vertical="center"/>
      <protection locked="0"/>
    </xf>
    <xf numFmtId="8" fontId="3" fillId="0" borderId="9" xfId="0" applyNumberFormat="1" applyFont="1" applyBorder="1" applyAlignment="1" applyProtection="1">
      <alignment horizontal="center" vertical="center"/>
      <protection locked="0"/>
    </xf>
    <xf numFmtId="8" fontId="3" fillId="0" borderId="0" xfId="0" applyNumberFormat="1" applyFont="1" applyAlignment="1" applyProtection="1">
      <alignment horizontal="center" vertical="center"/>
      <protection locked="0"/>
    </xf>
    <xf numFmtId="8" fontId="3" fillId="0" borderId="10" xfId="0" applyNumberFormat="1" applyFont="1" applyBorder="1" applyAlignment="1" applyProtection="1">
      <alignment horizontal="center" vertical="center"/>
      <protection locked="0"/>
    </xf>
    <xf numFmtId="171" fontId="3" fillId="8" borderId="9" xfId="0" applyNumberFormat="1" applyFont="1" applyFill="1" applyBorder="1" applyAlignment="1" applyProtection="1">
      <alignment horizontal="center" vertical="center"/>
      <protection locked="0"/>
    </xf>
    <xf numFmtId="171" fontId="3" fillId="8" borderId="0" xfId="0" applyNumberFormat="1" applyFont="1" applyFill="1" applyAlignment="1" applyProtection="1">
      <alignment horizontal="center" vertical="center"/>
      <protection locked="0"/>
    </xf>
    <xf numFmtId="171" fontId="3" fillId="8" borderId="10" xfId="0" applyNumberFormat="1" applyFont="1" applyFill="1" applyBorder="1" applyAlignment="1" applyProtection="1">
      <alignment horizontal="center" vertical="center"/>
      <protection locked="0"/>
    </xf>
    <xf numFmtId="8" fontId="3" fillId="8" borderId="9" xfId="0" applyNumberFormat="1" applyFont="1" applyFill="1" applyBorder="1" applyAlignment="1" applyProtection="1">
      <alignment horizontal="center" vertical="center"/>
      <protection locked="0"/>
    </xf>
    <xf numFmtId="8" fontId="3" fillId="8" borderId="0" xfId="0" applyNumberFormat="1" applyFont="1" applyFill="1" applyAlignment="1" applyProtection="1">
      <alignment horizontal="center" vertical="center"/>
      <protection locked="0"/>
    </xf>
    <xf numFmtId="8" fontId="3" fillId="8" borderId="10" xfId="0" applyNumberFormat="1" applyFont="1" applyFill="1" applyBorder="1" applyAlignment="1" applyProtection="1">
      <alignment horizontal="center" vertical="center"/>
      <protection locked="0"/>
    </xf>
    <xf numFmtId="0" fontId="5" fillId="19" borderId="14" xfId="0" applyFont="1" applyFill="1" applyBorder="1" applyAlignment="1">
      <alignment horizontal="center" vertical="center"/>
    </xf>
    <xf numFmtId="0" fontId="5" fillId="19" borderId="15" xfId="0" applyFont="1" applyFill="1" applyBorder="1" applyAlignment="1">
      <alignment horizontal="center" vertical="center"/>
    </xf>
    <xf numFmtId="0" fontId="5" fillId="19" borderId="16" xfId="0" applyFont="1" applyFill="1" applyBorder="1" applyAlignment="1">
      <alignment horizontal="center" vertical="center"/>
    </xf>
    <xf numFmtId="0" fontId="5" fillId="19" borderId="34" xfId="0" applyFont="1" applyFill="1" applyBorder="1" applyAlignment="1">
      <alignment horizontal="center" vertical="center"/>
    </xf>
    <xf numFmtId="0" fontId="5" fillId="19" borderId="60" xfId="0" applyFont="1" applyFill="1" applyBorder="1" applyAlignment="1">
      <alignment horizontal="center" vertical="center"/>
    </xf>
    <xf numFmtId="0" fontId="5" fillId="19" borderId="35" xfId="0" applyFont="1" applyFill="1" applyBorder="1" applyAlignment="1">
      <alignment horizontal="center" vertical="center"/>
    </xf>
    <xf numFmtId="171" fontId="3" fillId="0" borderId="31" xfId="0" applyNumberFormat="1" applyFont="1" applyBorder="1" applyAlignment="1" applyProtection="1">
      <alignment horizontal="center" vertical="center"/>
      <protection locked="0"/>
    </xf>
    <xf numFmtId="171" fontId="3" fillId="0" borderId="63" xfId="0" applyNumberFormat="1" applyFont="1" applyBorder="1" applyAlignment="1" applyProtection="1">
      <alignment horizontal="center" vertical="center"/>
      <protection locked="0"/>
    </xf>
    <xf numFmtId="171" fontId="3" fillId="0" borderId="32" xfId="0" applyNumberFormat="1" applyFont="1" applyBorder="1" applyAlignment="1" applyProtection="1">
      <alignment horizontal="center" vertical="center"/>
      <protection locked="0"/>
    </xf>
    <xf numFmtId="8" fontId="3" fillId="0" borderId="73" xfId="0" applyNumberFormat="1" applyFont="1" applyBorder="1" applyAlignment="1" applyProtection="1">
      <alignment horizontal="center" vertical="center"/>
      <protection locked="0"/>
    </xf>
    <xf numFmtId="8" fontId="3" fillId="0" borderId="38" xfId="0" applyNumberFormat="1" applyFont="1" applyBorder="1" applyAlignment="1" applyProtection="1">
      <alignment horizontal="center" vertical="center"/>
      <protection locked="0"/>
    </xf>
    <xf numFmtId="8" fontId="3" fillId="0" borderId="74" xfId="0" applyNumberFormat="1" applyFont="1" applyBorder="1" applyAlignment="1" applyProtection="1">
      <alignment horizontal="center" vertical="center"/>
      <protection locked="0"/>
    </xf>
    <xf numFmtId="171" fontId="3" fillId="0" borderId="31" xfId="14" applyNumberFormat="1" applyFont="1" applyFill="1" applyBorder="1" applyAlignment="1" applyProtection="1">
      <alignment horizontal="center" vertical="center"/>
      <protection locked="0"/>
    </xf>
    <xf numFmtId="171" fontId="3" fillId="0" borderId="32" xfId="14" applyNumberFormat="1" applyFont="1" applyFill="1" applyBorder="1" applyAlignment="1" applyProtection="1">
      <alignment horizontal="center" vertical="center"/>
      <protection locked="0"/>
    </xf>
    <xf numFmtId="171" fontId="3" fillId="8" borderId="9" xfId="14" applyNumberFormat="1" applyFont="1" applyFill="1" applyBorder="1" applyAlignment="1" applyProtection="1">
      <alignment horizontal="center" vertical="center"/>
      <protection locked="0"/>
    </xf>
    <xf numFmtId="171" fontId="3" fillId="8" borderId="10" xfId="14" applyNumberFormat="1" applyFont="1" applyFill="1" applyBorder="1" applyAlignment="1" applyProtection="1">
      <alignment horizontal="center" vertical="center"/>
      <protection locked="0"/>
    </xf>
    <xf numFmtId="171" fontId="3" fillId="0" borderId="9" xfId="14" applyNumberFormat="1" applyFont="1" applyFill="1" applyBorder="1" applyAlignment="1" applyProtection="1">
      <alignment horizontal="center" vertical="center"/>
      <protection locked="0"/>
    </xf>
    <xf numFmtId="171" fontId="3" fillId="0" borderId="10" xfId="14" applyNumberFormat="1" applyFont="1" applyFill="1" applyBorder="1" applyAlignment="1" applyProtection="1">
      <alignment horizontal="center" vertical="center"/>
      <protection locked="0"/>
    </xf>
    <xf numFmtId="171" fontId="3" fillId="8" borderId="20" xfId="14" applyNumberFormat="1" applyFont="1" applyFill="1" applyBorder="1" applyAlignment="1" applyProtection="1">
      <alignment horizontal="center" vertical="center"/>
      <protection locked="0"/>
    </xf>
    <xf numFmtId="171" fontId="3" fillId="8" borderId="22" xfId="14" applyNumberFormat="1" applyFont="1" applyFill="1" applyBorder="1" applyAlignment="1" applyProtection="1">
      <alignment horizontal="center" vertical="center"/>
      <protection locked="0"/>
    </xf>
    <xf numFmtId="8" fontId="26" fillId="7" borderId="99" xfId="0" applyNumberFormat="1" applyFont="1" applyFill="1" applyBorder="1" applyAlignment="1" applyProtection="1">
      <alignment horizontal="center" vertical="center"/>
      <protection locked="0"/>
    </xf>
    <xf numFmtId="8" fontId="26" fillId="7" borderId="98" xfId="0" applyNumberFormat="1" applyFont="1" applyFill="1" applyBorder="1" applyAlignment="1" applyProtection="1">
      <alignment horizontal="center" vertical="center"/>
      <protection locked="0"/>
    </xf>
    <xf numFmtId="8" fontId="26" fillId="7" borderId="100" xfId="0" applyNumberFormat="1" applyFont="1" applyFill="1" applyBorder="1" applyAlignment="1" applyProtection="1">
      <alignment horizontal="center" vertical="center"/>
      <protection locked="0"/>
    </xf>
    <xf numFmtId="8" fontId="26" fillId="7" borderId="40" xfId="0" applyNumberFormat="1" applyFont="1" applyFill="1" applyBorder="1" applyAlignment="1" applyProtection="1">
      <alignment horizontal="center" vertical="center"/>
      <protection locked="0"/>
    </xf>
    <xf numFmtId="8" fontId="26" fillId="7" borderId="2" xfId="0" applyNumberFormat="1" applyFont="1" applyFill="1" applyBorder="1" applyAlignment="1" applyProtection="1">
      <alignment horizontal="center" vertical="center"/>
      <protection locked="0"/>
    </xf>
    <xf numFmtId="8" fontId="26" fillId="7" borderId="41" xfId="0" applyNumberFormat="1" applyFont="1" applyFill="1" applyBorder="1" applyAlignment="1" applyProtection="1">
      <alignment horizontal="center" vertical="center"/>
      <protection locked="0"/>
    </xf>
    <xf numFmtId="14" fontId="3" fillId="7" borderId="0" xfId="0" applyNumberFormat="1" applyFont="1" applyFill="1" applyAlignment="1" applyProtection="1">
      <alignment horizontal="left" vertical="center" indent="1"/>
      <protection locked="0"/>
    </xf>
    <xf numFmtId="44" fontId="65" fillId="7" borderId="53" xfId="0" applyNumberFormat="1" applyFont="1" applyFill="1" applyBorder="1" applyAlignment="1">
      <alignment horizontal="center" vertical="center"/>
    </xf>
    <xf numFmtId="44" fontId="65" fillId="7" borderId="0" xfId="0" applyNumberFormat="1" applyFont="1" applyFill="1" applyAlignment="1">
      <alignment horizontal="center" vertical="center"/>
    </xf>
    <xf numFmtId="44" fontId="65" fillId="7" borderId="56" xfId="0" applyNumberFormat="1" applyFont="1" applyFill="1" applyBorder="1" applyAlignment="1">
      <alignment horizontal="center" vertical="center"/>
    </xf>
    <xf numFmtId="14" fontId="3" fillId="7" borderId="98" xfId="0" applyNumberFormat="1" applyFont="1" applyFill="1" applyBorder="1" applyAlignment="1" applyProtection="1">
      <alignment horizontal="left" vertical="center" indent="1"/>
      <protection locked="0"/>
    </xf>
  </cellXfs>
  <cellStyles count="129">
    <cellStyle name="Comma 2" xfId="1" xr:uid="{00000000-0005-0000-0000-000000000000}"/>
    <cellStyle name="Comma 3" xfId="2" xr:uid="{00000000-0005-0000-0000-000001000000}"/>
    <cellStyle name="Currency" xfId="14" builtinId="4"/>
    <cellStyle name="Currency 2" xfId="3" xr:uid="{00000000-0005-0000-0000-000003000000}"/>
    <cellStyle name="Currency 3" xfId="4" xr:uid="{00000000-0005-0000-0000-000004000000}"/>
    <cellStyle name="Currency 4" xfId="13" xr:uid="{00000000-0005-0000-0000-000005000000}"/>
    <cellStyle name="Followed Hyperlink" xfId="9" builtinId="9" hidden="1"/>
    <cellStyle name="Followed Hyperlink" xfId="11"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Hyperlink" xfId="8" builtinId="8" hidden="1"/>
    <cellStyle name="Hyperlink" xfId="10"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8" builtinId="8"/>
    <cellStyle name="Normal" xfId="0" builtinId="0"/>
    <cellStyle name="Normal 2" xfId="5" xr:uid="{00000000-0005-0000-0000-00007B000000}"/>
    <cellStyle name="Normal 3" xfId="6" xr:uid="{00000000-0005-0000-0000-00007C000000}"/>
    <cellStyle name="Normal 4" xfId="7" xr:uid="{00000000-0005-0000-0000-00007D000000}"/>
    <cellStyle name="Normal 5" xfId="12" xr:uid="{00000000-0005-0000-0000-00007E000000}"/>
    <cellStyle name="Percent" xfId="127" builtinId="5"/>
  </cellStyles>
  <dxfs count="354">
    <dxf>
      <fill>
        <patternFill>
          <bgColor theme="6" tint="0.59996337778862885"/>
        </patternFill>
      </fill>
    </dxf>
    <dxf>
      <fill>
        <patternFill>
          <bgColor theme="6" tint="0.59996337778862885"/>
        </patternFill>
      </fill>
    </dxf>
    <dxf>
      <font>
        <color theme="0"/>
      </font>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bgColor theme="6" tint="0.59996337778862885"/>
        </patternFill>
      </fill>
    </dxf>
    <dxf>
      <fill>
        <patternFill>
          <bgColor theme="6" tint="0.59996337778862885"/>
        </patternFill>
      </fill>
    </dxf>
    <dxf>
      <font>
        <color theme="0"/>
      </font>
    </dxf>
    <dxf>
      <font>
        <color theme="0"/>
      </font>
    </dxf>
    <dxf>
      <font>
        <color theme="0" tint="-4.9989318521683403E-2"/>
      </font>
    </dxf>
    <dxf>
      <font>
        <color rgb="FF191818"/>
      </font>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bgColor theme="6" tint="0.59996337778862885"/>
        </patternFill>
      </fill>
    </dxf>
    <dxf>
      <fill>
        <patternFill>
          <bgColor theme="6" tint="0.59996337778862885"/>
        </patternFill>
      </fill>
    </dxf>
    <dxf>
      <font>
        <color theme="0"/>
      </font>
    </dxf>
    <dxf>
      <font>
        <color rgb="FF191818"/>
      </font>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bgColor theme="6" tint="0.59996337778862885"/>
        </patternFill>
      </fill>
    </dxf>
    <dxf>
      <fill>
        <patternFill>
          <bgColor theme="6" tint="0.59996337778862885"/>
        </patternFill>
      </fill>
    </dxf>
    <dxf>
      <font>
        <color theme="0"/>
      </font>
    </dxf>
    <dxf>
      <font>
        <color rgb="FF191818"/>
      </font>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bgColor theme="6" tint="0.59996337778862885"/>
        </patternFill>
      </fill>
    </dxf>
    <dxf>
      <fill>
        <patternFill>
          <bgColor theme="6" tint="0.59996337778862885"/>
        </patternFill>
      </fill>
    </dxf>
    <dxf>
      <font>
        <color theme="0"/>
      </font>
    </dxf>
    <dxf>
      <font>
        <color rgb="FF191818"/>
      </font>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bgColor theme="6" tint="0.59996337778862885"/>
        </patternFill>
      </fill>
    </dxf>
    <dxf>
      <fill>
        <patternFill>
          <bgColor theme="6" tint="0.59996337778862885"/>
        </patternFill>
      </fill>
    </dxf>
    <dxf>
      <font>
        <color theme="0"/>
      </font>
    </dxf>
    <dxf>
      <font>
        <color rgb="FF191818"/>
      </font>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bgColor theme="6" tint="0.59996337778862885"/>
        </patternFill>
      </fill>
    </dxf>
    <dxf>
      <fill>
        <patternFill>
          <bgColor theme="6" tint="0.59996337778862885"/>
        </patternFill>
      </fill>
    </dxf>
    <dxf>
      <font>
        <color theme="0"/>
      </font>
    </dxf>
    <dxf>
      <font>
        <color rgb="FF191818"/>
      </font>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bgColor theme="6" tint="0.59996337778862885"/>
        </patternFill>
      </fill>
    </dxf>
    <dxf>
      <fill>
        <patternFill>
          <bgColor theme="6" tint="0.59996337778862885"/>
        </patternFill>
      </fill>
    </dxf>
    <dxf>
      <font>
        <color theme="0"/>
      </font>
    </dxf>
    <dxf>
      <font>
        <color rgb="FF191818"/>
      </font>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bgColor theme="6" tint="0.59996337778862885"/>
        </patternFill>
      </fill>
    </dxf>
    <dxf>
      <fill>
        <patternFill>
          <bgColor theme="6" tint="0.59996337778862885"/>
        </patternFill>
      </fill>
    </dxf>
    <dxf>
      <font>
        <color theme="0"/>
      </font>
    </dxf>
    <dxf>
      <font>
        <color rgb="FF191818"/>
      </font>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bgColor theme="6" tint="0.59996337778862885"/>
        </patternFill>
      </fill>
    </dxf>
    <dxf>
      <fill>
        <patternFill>
          <bgColor theme="6" tint="0.59996337778862885"/>
        </patternFill>
      </fill>
    </dxf>
    <dxf>
      <font>
        <color theme="0"/>
      </font>
    </dxf>
    <dxf>
      <font>
        <color rgb="FF191818"/>
      </font>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bgColor theme="6" tint="0.59996337778862885"/>
        </patternFill>
      </fill>
    </dxf>
    <dxf>
      <fill>
        <patternFill>
          <bgColor theme="6" tint="0.59996337778862885"/>
        </patternFill>
      </fill>
    </dxf>
    <dxf>
      <font>
        <color theme="0"/>
      </font>
    </dxf>
    <dxf>
      <font>
        <color rgb="FF191818"/>
      </font>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bgColor theme="6" tint="0.59996337778862885"/>
        </patternFill>
      </fill>
    </dxf>
    <dxf>
      <fill>
        <patternFill>
          <bgColor theme="6" tint="0.59996337778862885"/>
        </patternFill>
      </fill>
    </dxf>
    <dxf>
      <font>
        <color theme="0"/>
      </font>
    </dxf>
    <dxf>
      <font>
        <color rgb="FF191818"/>
      </font>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bgColor theme="6" tint="0.59996337778862885"/>
        </patternFill>
      </fill>
    </dxf>
    <dxf>
      <fill>
        <patternFill>
          <bgColor theme="6" tint="0.59996337778862885"/>
        </patternFill>
      </fill>
    </dxf>
    <dxf>
      <font>
        <color theme="0"/>
      </font>
    </dxf>
    <dxf>
      <font>
        <color rgb="FF191818"/>
      </font>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bgColor theme="6" tint="0.59996337778862885"/>
        </patternFill>
      </fill>
    </dxf>
    <dxf>
      <fill>
        <patternFill>
          <bgColor theme="6" tint="0.59996337778862885"/>
        </patternFill>
      </fill>
    </dxf>
    <dxf>
      <font>
        <color theme="0"/>
      </font>
    </dxf>
    <dxf>
      <font>
        <color rgb="FF191818"/>
      </font>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bgColor theme="6" tint="0.59996337778862885"/>
        </patternFill>
      </fill>
    </dxf>
    <dxf>
      <fill>
        <patternFill>
          <bgColor theme="6" tint="0.59996337778862885"/>
        </patternFill>
      </fill>
    </dxf>
    <dxf>
      <font>
        <color theme="0"/>
      </font>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ill>
        <patternFill patternType="solid">
          <bgColor theme="0" tint="-4.9989318521683403E-2"/>
        </patternFill>
      </fill>
    </dxf>
    <dxf>
      <fill>
        <patternFill patternType="none">
          <bgColor auto="1"/>
        </patternFill>
      </fill>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ill>
        <patternFill>
          <bgColor theme="0" tint="-0.14996795556505021"/>
        </patternFill>
      </fill>
    </dxf>
    <dxf>
      <fill>
        <patternFill>
          <bgColor theme="0" tint="-0.14996795556505021"/>
        </patternFill>
      </fill>
    </dxf>
    <dxf>
      <fill>
        <patternFill>
          <bgColor theme="9" tint="0.59996337778862885"/>
        </patternFill>
      </fill>
    </dxf>
    <dxf>
      <font>
        <color theme="0" tint="-0.14996795556505021"/>
      </font>
      <fill>
        <patternFill>
          <bgColor theme="0" tint="-0.14996795556505021"/>
        </patternFill>
      </fill>
    </dxf>
    <dxf>
      <fill>
        <patternFill>
          <bgColor theme="9" tint="0.59996337778862885"/>
        </patternFill>
      </fill>
    </dxf>
    <dxf>
      <font>
        <color theme="2" tint="-0.24994659260841701"/>
      </font>
    </dxf>
    <dxf>
      <font>
        <color theme="2" tint="-0.24994659260841701"/>
      </font>
    </dxf>
    <dxf>
      <font>
        <b/>
        <i/>
        <color theme="5" tint="-0.499984740745262"/>
      </font>
      <fill>
        <patternFill>
          <bgColor theme="5" tint="0.79998168889431442"/>
        </patternFill>
      </fill>
    </dxf>
    <dxf>
      <font>
        <b/>
        <i/>
        <color theme="5" tint="-0.499984740745262"/>
      </font>
      <fill>
        <patternFill>
          <bgColor theme="5" tint="0.79998168889431442"/>
        </patternFill>
      </fill>
    </dxf>
    <dxf>
      <font>
        <color theme="6" tint="0.79998168889431442"/>
      </font>
    </dxf>
    <dxf>
      <font>
        <b/>
        <i/>
        <color theme="5" tint="-0.499984740745262"/>
      </font>
      <fill>
        <patternFill>
          <bgColor theme="5" tint="0.79998168889431442"/>
        </patternFill>
      </fill>
    </dxf>
  </dxfs>
  <tableStyles count="0" defaultTableStyle="TableStyleMedium9" defaultPivotStyle="PivotStyleLight16"/>
  <colors>
    <mruColors>
      <color rgb="FF191919"/>
      <color rgb="FF191818"/>
      <color rgb="FF4D0046"/>
      <color rgb="FF1C2D41"/>
      <color rgb="FF053B08"/>
      <color rgb="FFE5E112"/>
      <color rgb="FFFFFC00"/>
      <color rgb="FFFFFD78"/>
      <color rgb="FFFFFFFF"/>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1.xml.rels><?xml version="1.0" encoding="UTF-8" standalone="yes"?>
<Relationships xmlns="http://schemas.openxmlformats.org/package/2006/relationships"><Relationship Id="rId8" Type="http://schemas.openxmlformats.org/officeDocument/2006/relationships/hyperlink" Target="https://nationwidevideo.com/coaching-leading-educating-and-mentoring-with-clem-harrod/" TargetMode="External"/><Relationship Id="rId3" Type="http://schemas.openxmlformats.org/officeDocument/2006/relationships/image" Target="../media/image11.jpeg"/><Relationship Id="rId7" Type="http://schemas.openxmlformats.org/officeDocument/2006/relationships/image" Target="../media/image13.jpeg"/><Relationship Id="rId2" Type="http://schemas.openxmlformats.org/officeDocument/2006/relationships/hyperlink" Target="https://youtu.be/xwMppfT2XnA?si=MG5tsxDiI7LiANJz" TargetMode="External"/><Relationship Id="rId1" Type="http://schemas.openxmlformats.org/officeDocument/2006/relationships/image" Target="../media/image3.png"/><Relationship Id="rId6" Type="http://schemas.openxmlformats.org/officeDocument/2006/relationships/hyperlink" Target="https://youtu.be/fJG0-TR8woo" TargetMode="External"/><Relationship Id="rId5" Type="http://schemas.openxmlformats.org/officeDocument/2006/relationships/image" Target="../media/image12.jpeg"/><Relationship Id="rId10" Type="http://schemas.openxmlformats.org/officeDocument/2006/relationships/image" Target="../media/image1.jpg"/><Relationship Id="rId4" Type="http://schemas.openxmlformats.org/officeDocument/2006/relationships/hyperlink" Target="https://youtu.be/6Wx3g5zMOC8?si=db-jSjkTNZvMvt8g" TargetMode="External"/><Relationship Id="rId9" Type="http://schemas.openxmlformats.org/officeDocument/2006/relationships/image" Target="../media/image14.png"/></Relationships>
</file>

<file path=xl/drawings/_rels/drawing2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hyperlink" Target="https://www.youtube.com/channel/UCRhOe1hGuQmv27ByxgJ27zA" TargetMode="External"/><Relationship Id="rId2" Type="http://schemas.openxmlformats.org/officeDocument/2006/relationships/image" Target="../media/image5.png"/><Relationship Id="rId1" Type="http://schemas.openxmlformats.org/officeDocument/2006/relationships/hyperlink" Target="https://www.clemcoav.com/career101/" TargetMode="External"/><Relationship Id="rId6" Type="http://schemas.openxmlformats.org/officeDocument/2006/relationships/image" Target="../media/image9.JPEG"/><Relationship Id="rId5" Type="http://schemas.openxmlformats.org/officeDocument/2006/relationships/image" Target="../media/image8.png"/><Relationship Id="rId4"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microsoft.com/office/2007/relationships/hdphoto" Target="../media/hdphoto1.wdp"/><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26</xdr:col>
      <xdr:colOff>14311</xdr:colOff>
      <xdr:row>5</xdr:row>
      <xdr:rowOff>135103</xdr:rowOff>
    </xdr:from>
    <xdr:to>
      <xdr:col>36</xdr:col>
      <xdr:colOff>567</xdr:colOff>
      <xdr:row>476</xdr:row>
      <xdr:rowOff>132293</xdr:rowOff>
    </xdr:to>
    <xdr:sp macro="" textlink="">
      <xdr:nvSpPr>
        <xdr:cNvPr id="5" name="TextBox 4">
          <a:extLst>
            <a:ext uri="{FF2B5EF4-FFF2-40B4-BE49-F238E27FC236}">
              <a16:creationId xmlns:a16="http://schemas.microsoft.com/office/drawing/2014/main" id="{7E537AC9-F324-9349-9894-A061F1747078}"/>
            </a:ext>
          </a:extLst>
        </xdr:cNvPr>
        <xdr:cNvSpPr txBox="1"/>
      </xdr:nvSpPr>
      <xdr:spPr>
        <a:xfrm>
          <a:off x="28938561" y="944728"/>
          <a:ext cx="8241256" cy="75784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500" i="1" u="sng">
              <a:solidFill>
                <a:schemeClr val="bg1">
                  <a:lumMod val="95000"/>
                </a:schemeClr>
              </a:solidFill>
              <a:effectLst/>
              <a:latin typeface="Futura Medium" panose="020B0602020204020303" pitchFamily="34" charset="-79"/>
              <a:ea typeface="+mn-ea"/>
              <a:cs typeface="Futura Medium" panose="020B0602020204020303" pitchFamily="34" charset="-79"/>
            </a:rPr>
            <a:t>Dedication</a:t>
          </a:r>
        </a:p>
        <a:p>
          <a:endParaRPr lang="en-US" sz="1900">
            <a:solidFill>
              <a:schemeClr val="bg1">
                <a:lumMod val="95000"/>
              </a:schemeClr>
            </a:solidFill>
            <a:effectLst/>
            <a:latin typeface="+mn-lt"/>
            <a:ea typeface="+mn-ea"/>
            <a:cs typeface="+mn-cs"/>
          </a:endParaRPr>
        </a:p>
        <a:p>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Lying in bed awake at 05:55, per usual, God placed it upon my heart to name and dedicate this Application / App. </a:t>
          </a:r>
        </a:p>
        <a:p>
          <a:endParaRPr lang="en-US" sz="1900">
            <a:solidFill>
              <a:schemeClr val="bg1">
                <a:lumMod val="95000"/>
              </a:schemeClr>
            </a:solidFill>
            <a:effectLst/>
            <a:latin typeface="+mn-lt"/>
            <a:ea typeface="+mn-ea"/>
            <a:cs typeface="+mn-cs"/>
          </a:endParaRPr>
        </a:p>
        <a:p>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Just a little back story, every year on 04.03, a significant move is made in my life. A life I humbly call “My Hero’s Journey”. This year, that move, or gift, is the release of </a:t>
          </a:r>
          <a:r>
            <a:rPr lang="en-US" sz="1900" b="1" i="1">
              <a:solidFill>
                <a:schemeClr val="bg1">
                  <a:lumMod val="95000"/>
                </a:schemeClr>
              </a:solidFill>
              <a:effectLst/>
              <a:latin typeface="+mn-lt"/>
              <a:ea typeface="+mn-ea"/>
              <a:cs typeface="+mn-cs"/>
            </a:rPr>
            <a:t>J_AP101</a:t>
          </a:r>
          <a:r>
            <a:rPr lang="en-US" sz="1900">
              <a:solidFill>
                <a:schemeClr val="bg1">
                  <a:lumMod val="95000"/>
                </a:schemeClr>
              </a:solidFill>
              <a:effectLst/>
              <a:latin typeface="+mn-lt"/>
              <a:ea typeface="+mn-ea"/>
              <a:cs typeface="+mn-cs"/>
            </a:rPr>
            <a:t> !</a:t>
          </a:r>
        </a:p>
        <a:p>
          <a:endParaRPr lang="en-US" sz="1900">
            <a:solidFill>
              <a:schemeClr val="bg1">
                <a:lumMod val="95000"/>
              </a:schemeClr>
            </a:solidFill>
            <a:effectLst/>
            <a:latin typeface="+mn-lt"/>
            <a:ea typeface="+mn-ea"/>
            <a:cs typeface="+mn-cs"/>
          </a:endParaRPr>
        </a:p>
        <a:p>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It’s now 06:30, and I did an AI search for a word that starts with the letter “J” that relates to money, finances, accounting, but most importantly love. </a:t>
          </a:r>
        </a:p>
        <a:p>
          <a:endParaRPr lang="en-US" sz="1900">
            <a:solidFill>
              <a:schemeClr val="bg1">
                <a:lumMod val="95000"/>
              </a:schemeClr>
            </a:solidFill>
            <a:effectLst/>
            <a:latin typeface="+mn-lt"/>
            <a:ea typeface="+mn-ea"/>
            <a:cs typeface="+mn-cs"/>
          </a:endParaRPr>
        </a:p>
        <a:p>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For me, that word is Joslynne, but for Chat GPT, the search came back with </a:t>
          </a:r>
        </a:p>
        <a:p>
          <a:r>
            <a:rPr lang="en-US" sz="1900">
              <a:solidFill>
                <a:schemeClr val="bg1">
                  <a:lumMod val="95000"/>
                </a:schemeClr>
              </a:solidFill>
              <a:effectLst/>
              <a:latin typeface="+mn-lt"/>
              <a:ea typeface="+mn-ea"/>
              <a:cs typeface="+mn-cs"/>
            </a:rPr>
            <a:t>"Joint Account". </a:t>
          </a:r>
        </a:p>
        <a:p>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Hmm</a:t>
          </a:r>
        </a:p>
        <a:p>
          <a:r>
            <a:rPr lang="en-US" sz="1900">
              <a:solidFill>
                <a:schemeClr val="bg1">
                  <a:lumMod val="95000"/>
                </a:schemeClr>
              </a:solidFill>
              <a:effectLst/>
              <a:latin typeface="+mn-lt"/>
              <a:ea typeface="+mn-ea"/>
              <a:cs typeface="+mn-cs"/>
            </a:rPr>
            <a:t>Interesting…</a:t>
          </a:r>
        </a:p>
        <a:p>
          <a:endParaRPr lang="en-US" sz="1900" i="1">
            <a:solidFill>
              <a:schemeClr val="bg1">
                <a:lumMod val="95000"/>
              </a:schemeClr>
            </a:solidFill>
            <a:effectLst/>
            <a:latin typeface="+mn-lt"/>
            <a:ea typeface="+mn-ea"/>
            <a:cs typeface="+mn-cs"/>
          </a:endParaRPr>
        </a:p>
        <a:p>
          <a:endParaRPr lang="en-US" sz="1900" i="1">
            <a:solidFill>
              <a:schemeClr val="bg1">
                <a:lumMod val="95000"/>
              </a:schemeClr>
            </a:solidFill>
            <a:effectLst/>
            <a:latin typeface="+mn-lt"/>
            <a:ea typeface="+mn-ea"/>
            <a:cs typeface="+mn-cs"/>
          </a:endParaRPr>
        </a:p>
        <a:p>
          <a:r>
            <a:rPr lang="en-US" sz="1900" i="1">
              <a:solidFill>
                <a:schemeClr val="bg1">
                  <a:lumMod val="95000"/>
                </a:schemeClr>
              </a:solidFill>
              <a:effectLst/>
              <a:latin typeface="+mn-lt"/>
              <a:ea typeface="+mn-ea"/>
              <a:cs typeface="+mn-cs"/>
            </a:rPr>
            <a:t>“A joint account is a type of bank account shared by two or more people, often used for managing finances together, such as for a business partnership or shared household expenses.</a:t>
          </a:r>
        </a:p>
        <a:p>
          <a:endParaRPr lang="en-US" sz="1900" b="0" i="1" u="none" strike="noStrike">
            <a:solidFill>
              <a:schemeClr val="bg1">
                <a:lumMod val="95000"/>
              </a:schemeClr>
            </a:solidFill>
            <a:effectLst/>
            <a:latin typeface="+mn-lt"/>
            <a:ea typeface="+mn-ea"/>
            <a:cs typeface="+mn-cs"/>
          </a:endParaRPr>
        </a:p>
        <a:p>
          <a:r>
            <a:rPr lang="en-US" sz="1900" b="0" i="1" u="none" strike="noStrike">
              <a:solidFill>
                <a:schemeClr val="bg1">
                  <a:lumMod val="95000"/>
                </a:schemeClr>
              </a:solidFill>
              <a:effectLst/>
              <a:latin typeface="+mn-lt"/>
              <a:ea typeface="+mn-ea"/>
              <a:cs typeface="+mn-cs"/>
            </a:rPr>
            <a:t>The idea of a "joint" relationship in finances can also metaphorically extend to the concept of sharing, trust, and love—key elements in any partnership.</a:t>
          </a:r>
        </a:p>
        <a:p>
          <a:endParaRPr lang="en-US" sz="1900" b="0" i="1" u="none" strike="noStrike">
            <a:solidFill>
              <a:schemeClr val="bg1">
                <a:lumMod val="95000"/>
              </a:schemeClr>
            </a:solidFill>
            <a:effectLst/>
            <a:latin typeface="+mn-lt"/>
            <a:ea typeface="+mn-ea"/>
            <a:cs typeface="+mn-cs"/>
          </a:endParaRPr>
        </a:p>
        <a:p>
          <a:r>
            <a:rPr lang="en-US" sz="1900" b="0" i="1" u="none" strike="noStrike">
              <a:solidFill>
                <a:schemeClr val="bg1">
                  <a:lumMod val="95000"/>
                </a:schemeClr>
              </a:solidFill>
              <a:effectLst/>
              <a:latin typeface="+mn-lt"/>
              <a:ea typeface="+mn-ea"/>
              <a:cs typeface="+mn-cs"/>
            </a:rPr>
            <a:t>It’s a word that ties together the idea of shared resources in both Finance and</a:t>
          </a:r>
          <a:r>
            <a:rPr lang="en-US" sz="1900" b="0" i="1" u="none" strike="noStrike" baseline="0">
              <a:solidFill>
                <a:schemeClr val="bg1">
                  <a:lumMod val="95000"/>
                </a:schemeClr>
              </a:solidFill>
              <a:effectLst/>
              <a:latin typeface="+mn-lt"/>
              <a:ea typeface="+mn-ea"/>
              <a:cs typeface="+mn-cs"/>
            </a:rPr>
            <a:t> L</a:t>
          </a:r>
          <a:r>
            <a:rPr lang="en-US" sz="1900" b="0" i="1" u="none" strike="noStrike">
              <a:solidFill>
                <a:schemeClr val="bg1">
                  <a:lumMod val="95000"/>
                </a:schemeClr>
              </a:solidFill>
              <a:effectLst/>
              <a:latin typeface="+mn-lt"/>
              <a:ea typeface="+mn-ea"/>
              <a:cs typeface="+mn-cs"/>
            </a:rPr>
            <a:t>ove.</a:t>
          </a:r>
          <a:r>
            <a:rPr lang="en-US" sz="1900" i="1">
              <a:solidFill>
                <a:schemeClr val="bg1">
                  <a:lumMod val="95000"/>
                </a:schemeClr>
              </a:solidFill>
              <a:effectLst/>
              <a:latin typeface="+mn-lt"/>
              <a:ea typeface="+mn-ea"/>
              <a:cs typeface="+mn-cs"/>
            </a:rPr>
            <a:t>”</a:t>
          </a:r>
        </a:p>
        <a:p>
          <a:endParaRPr lang="en-US" sz="1900" i="1">
            <a:solidFill>
              <a:schemeClr val="bg1">
                <a:lumMod val="95000"/>
              </a:schemeClr>
            </a:solidFill>
            <a:effectLst/>
            <a:latin typeface="+mn-lt"/>
            <a:ea typeface="+mn-ea"/>
            <a:cs typeface="+mn-cs"/>
          </a:endParaRPr>
        </a:p>
        <a:p>
          <a:endParaRPr lang="en-US" sz="1900" i="1">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Even </a:t>
          </a:r>
          <a:r>
            <a:rPr lang="en-US" sz="1900" i="1">
              <a:solidFill>
                <a:schemeClr val="bg1">
                  <a:lumMod val="95000"/>
                </a:schemeClr>
              </a:solidFill>
              <a:effectLst/>
              <a:latin typeface="+mn-lt"/>
              <a:ea typeface="+mn-ea"/>
              <a:cs typeface="+mn-cs"/>
            </a:rPr>
            <a:t>MORE</a:t>
          </a:r>
          <a:r>
            <a:rPr lang="en-US" sz="1900">
              <a:solidFill>
                <a:schemeClr val="bg1">
                  <a:lumMod val="95000"/>
                </a:schemeClr>
              </a:solidFill>
              <a:effectLst/>
              <a:latin typeface="+mn-lt"/>
              <a:ea typeface="+mn-ea"/>
              <a:cs typeface="+mn-cs"/>
            </a:rPr>
            <a:t> interesting…</a:t>
          </a:r>
        </a:p>
        <a:p>
          <a:endParaRPr lang="en-US" sz="1900">
            <a:solidFill>
              <a:schemeClr val="bg1">
                <a:lumMod val="95000"/>
              </a:schemeClr>
            </a:solidFill>
            <a:effectLst/>
            <a:latin typeface="+mn-lt"/>
            <a:ea typeface="+mn-ea"/>
            <a:cs typeface="+mn-cs"/>
          </a:endParaRPr>
        </a:p>
        <a:p>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My mind starts mapping and looking for data points.  </a:t>
          </a:r>
        </a:p>
        <a:p>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It’s like there’s a little person running around in my head opening file cabinets, pulling things out of drawers, grabbing stuff from the closet. Making connections…</a:t>
          </a:r>
        </a:p>
        <a:p>
          <a:endParaRPr lang="en-US" sz="1900">
            <a:solidFill>
              <a:schemeClr val="bg1">
                <a:lumMod val="95000"/>
              </a:schemeClr>
            </a:solidFill>
            <a:effectLst/>
            <a:latin typeface="+mn-lt"/>
            <a:ea typeface="+mn-ea"/>
            <a:cs typeface="+mn-cs"/>
          </a:endParaRPr>
        </a:p>
        <a:p>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Over here!</a:t>
          </a:r>
        </a:p>
        <a:p>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Over there! </a:t>
          </a:r>
        </a:p>
        <a:p>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There it is!</a:t>
          </a:r>
        </a:p>
        <a:p>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Ok, Next!</a:t>
          </a:r>
        </a:p>
        <a:p>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Where </a:t>
          </a:r>
          <a:r>
            <a:rPr lang="en-US" sz="1900" b="1" i="1">
              <a:solidFill>
                <a:schemeClr val="bg1">
                  <a:lumMod val="95000"/>
                </a:schemeClr>
              </a:solidFill>
              <a:effectLst/>
              <a:latin typeface="+mn-lt"/>
              <a:ea typeface="+mn-ea"/>
              <a:cs typeface="+mn-cs"/>
            </a:rPr>
            <a:t>IS</a:t>
          </a:r>
          <a:r>
            <a:rPr lang="en-US" sz="1900">
              <a:solidFill>
                <a:schemeClr val="bg1">
                  <a:lumMod val="95000"/>
                </a:schemeClr>
              </a:solidFill>
              <a:effectLst/>
              <a:latin typeface="+mn-lt"/>
              <a:ea typeface="+mn-ea"/>
              <a:cs typeface="+mn-cs"/>
            </a:rPr>
            <a:t> it?</a:t>
          </a:r>
        </a:p>
        <a:p>
          <a:endParaRPr lang="en-US" sz="1900">
            <a:solidFill>
              <a:schemeClr val="bg1">
                <a:lumMod val="95000"/>
              </a:schemeClr>
            </a:solidFill>
            <a:effectLst/>
            <a:latin typeface="+mn-lt"/>
            <a:ea typeface="+mn-ea"/>
            <a:cs typeface="+mn-cs"/>
          </a:endParaRPr>
        </a:p>
        <a:p>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And then… Finally…</a:t>
          </a:r>
        </a:p>
        <a:p>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BOOM!</a:t>
          </a:r>
        </a:p>
        <a:p>
          <a:endParaRPr lang="en-US" sz="1900">
            <a:solidFill>
              <a:schemeClr val="bg1">
                <a:lumMod val="95000"/>
              </a:schemeClr>
            </a:solidFill>
            <a:effectLst/>
            <a:latin typeface="+mn-lt"/>
            <a:ea typeface="+mn-ea"/>
            <a:cs typeface="+mn-cs"/>
          </a:endParaRPr>
        </a:p>
        <a:p>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I SEE IT! </a:t>
          </a:r>
        </a:p>
        <a:p>
          <a:endParaRPr lang="en-US" sz="1900">
            <a:solidFill>
              <a:schemeClr val="bg1">
                <a:lumMod val="95000"/>
              </a:schemeClr>
            </a:solidFill>
            <a:effectLst/>
            <a:latin typeface="+mn-lt"/>
            <a:ea typeface="+mn-ea"/>
            <a:cs typeface="+mn-cs"/>
          </a:endParaRPr>
        </a:p>
        <a:p>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I see the BIG PICTURE  .</a:t>
          </a:r>
        </a:p>
        <a:p>
          <a:endParaRPr lang="en-US" sz="1900">
            <a:solidFill>
              <a:schemeClr val="bg1">
                <a:lumMod val="95000"/>
              </a:schemeClr>
            </a:solidFill>
            <a:effectLst/>
            <a:latin typeface="+mn-lt"/>
            <a:ea typeface="+mn-ea"/>
            <a:cs typeface="+mn-cs"/>
          </a:endParaRPr>
        </a:p>
        <a:p>
          <a:endParaRPr lang="en-US" sz="1900">
            <a:solidFill>
              <a:schemeClr val="bg1">
                <a:lumMod val="95000"/>
              </a:schemeClr>
            </a:solidFill>
            <a:effectLst/>
            <a:latin typeface="+mn-lt"/>
            <a:ea typeface="+mn-ea"/>
            <a:cs typeface="+mn-cs"/>
          </a:endParaRPr>
        </a:p>
        <a:p>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“J” is for Joint Account…</a:t>
          </a:r>
        </a:p>
        <a:p>
          <a:endParaRPr lang="en-US" sz="1900">
            <a:solidFill>
              <a:schemeClr val="bg1">
                <a:lumMod val="95000"/>
              </a:schemeClr>
            </a:solidFill>
            <a:effectLst/>
            <a:latin typeface="+mn-lt"/>
            <a:ea typeface="+mn-ea"/>
            <a:cs typeface="+mn-cs"/>
          </a:endParaRPr>
        </a:p>
        <a:p>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Joint Account is for “J” “A”…</a:t>
          </a:r>
        </a:p>
        <a:p>
          <a:endParaRPr lang="en-US" sz="1900">
            <a:solidFill>
              <a:schemeClr val="bg1">
                <a:lumMod val="95000"/>
              </a:schemeClr>
            </a:solidFill>
            <a:effectLst/>
            <a:latin typeface="+mn-lt"/>
            <a:ea typeface="+mn-ea"/>
            <a:cs typeface="+mn-cs"/>
          </a:endParaRPr>
        </a:p>
        <a:p>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“J” “A” is for Joslynne Allia…</a:t>
          </a:r>
        </a:p>
        <a:p>
          <a:endParaRPr lang="en-US" sz="1900">
            <a:solidFill>
              <a:schemeClr val="bg1">
                <a:lumMod val="95000"/>
              </a:schemeClr>
            </a:solidFill>
            <a:effectLst/>
            <a:latin typeface="+mn-lt"/>
            <a:ea typeface="+mn-ea"/>
            <a:cs typeface="+mn-cs"/>
          </a:endParaRPr>
        </a:p>
        <a:p>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Joslynne Allia is the manager of our Joint Accounts…</a:t>
          </a:r>
        </a:p>
        <a:p>
          <a:endParaRPr lang="en-US" sz="1900">
            <a:solidFill>
              <a:schemeClr val="bg1">
                <a:lumMod val="95000"/>
              </a:schemeClr>
            </a:solidFill>
            <a:effectLst/>
            <a:latin typeface="+mn-lt"/>
            <a:ea typeface="+mn-ea"/>
            <a:cs typeface="+mn-cs"/>
          </a:endParaRPr>
        </a:p>
        <a:p>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Her style of Joint Account</a:t>
          </a:r>
          <a:r>
            <a:rPr lang="en-US" sz="1900" baseline="0">
              <a:solidFill>
                <a:schemeClr val="bg1">
                  <a:lumMod val="95000"/>
                </a:schemeClr>
              </a:solidFill>
              <a:effectLst/>
              <a:latin typeface="+mn-lt"/>
              <a:ea typeface="+mn-ea"/>
              <a:cs typeface="+mn-cs"/>
            </a:rPr>
            <a:t> management </a:t>
          </a:r>
          <a:r>
            <a:rPr lang="en-US" sz="1900">
              <a:solidFill>
                <a:schemeClr val="bg1">
                  <a:lumMod val="95000"/>
                </a:schemeClr>
              </a:solidFill>
              <a:effectLst/>
              <a:latin typeface="+mn-lt"/>
              <a:ea typeface="+mn-ea"/>
              <a:cs typeface="+mn-cs"/>
            </a:rPr>
            <a:t>didn't make sense to me...</a:t>
          </a:r>
        </a:p>
        <a:p>
          <a:endParaRPr lang="en-US" sz="1900">
            <a:solidFill>
              <a:schemeClr val="bg1">
                <a:lumMod val="95000"/>
              </a:schemeClr>
            </a:solidFill>
            <a:effectLst/>
            <a:latin typeface="+mn-lt"/>
            <a:ea typeface="+mn-ea"/>
            <a:cs typeface="+mn-cs"/>
          </a:endParaRPr>
        </a:p>
        <a:p>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It didn't </a:t>
          </a:r>
          <a:r>
            <a:rPr lang="en-US" sz="1900" i="1">
              <a:solidFill>
                <a:schemeClr val="bg1">
                  <a:lumMod val="95000"/>
                </a:schemeClr>
              </a:solidFill>
              <a:effectLst/>
              <a:latin typeface="+mn-lt"/>
              <a:ea typeface="+mn-ea"/>
              <a:cs typeface="+mn-cs"/>
            </a:rPr>
            <a:t>"Reconcile"</a:t>
          </a:r>
          <a:r>
            <a:rPr lang="en-US" sz="1900">
              <a:solidFill>
                <a:schemeClr val="bg1">
                  <a:lumMod val="95000"/>
                </a:schemeClr>
              </a:solidFill>
              <a:effectLst/>
              <a:latin typeface="+mn-lt"/>
              <a:ea typeface="+mn-ea"/>
              <a:cs typeface="+mn-cs"/>
            </a:rPr>
            <a:t> in my brain...</a:t>
          </a:r>
        </a:p>
        <a:p>
          <a:endParaRPr lang="en-US" sz="1900">
            <a:solidFill>
              <a:schemeClr val="bg1">
                <a:lumMod val="95000"/>
              </a:schemeClr>
            </a:solidFill>
            <a:effectLst/>
            <a:latin typeface="+mn-lt"/>
            <a:ea typeface="+mn-ea"/>
            <a:cs typeface="+mn-cs"/>
          </a:endParaRPr>
        </a:p>
        <a:p>
          <a:endParaRPr lang="en-US" sz="1900">
            <a:solidFill>
              <a:schemeClr val="bg1">
                <a:lumMod val="95000"/>
              </a:schemeClr>
            </a:solidFill>
            <a:effectLst/>
            <a:latin typeface="+mn-lt"/>
            <a:ea typeface="+mn-ea"/>
            <a:cs typeface="+mn-cs"/>
          </a:endParaRPr>
        </a:p>
        <a:p>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It's</a:t>
          </a:r>
          <a:r>
            <a:rPr lang="en-US" sz="1900" baseline="0">
              <a:solidFill>
                <a:schemeClr val="bg1">
                  <a:lumMod val="95000"/>
                </a:schemeClr>
              </a:solidFill>
              <a:effectLst/>
              <a:latin typeface="+mn-lt"/>
              <a:ea typeface="+mn-ea"/>
              <a:cs typeface="+mn-cs"/>
            </a:rPr>
            <a:t> taken 20 years, b</a:t>
          </a:r>
          <a:r>
            <a:rPr lang="en-US" sz="1900">
              <a:solidFill>
                <a:schemeClr val="bg1">
                  <a:lumMod val="95000"/>
                </a:schemeClr>
              </a:solidFill>
              <a:effectLst/>
              <a:latin typeface="+mn-lt"/>
              <a:ea typeface="+mn-ea"/>
              <a:cs typeface="+mn-cs"/>
            </a:rPr>
            <a:t>ut</a:t>
          </a:r>
          <a:r>
            <a:rPr lang="en-US" sz="1900" baseline="0">
              <a:solidFill>
                <a:schemeClr val="bg1">
                  <a:lumMod val="95000"/>
                </a:schemeClr>
              </a:solidFill>
              <a:effectLst/>
              <a:latin typeface="+mn-lt"/>
              <a:ea typeface="+mn-ea"/>
              <a:cs typeface="+mn-cs"/>
            </a:rPr>
            <a:t> NOW, </a:t>
          </a:r>
          <a:r>
            <a:rPr lang="en-US" sz="1900">
              <a:solidFill>
                <a:schemeClr val="bg1">
                  <a:lumMod val="95000"/>
                </a:schemeClr>
              </a:solidFill>
              <a:effectLst/>
              <a:latin typeface="+mn-lt"/>
              <a:ea typeface="+mn-ea"/>
              <a:cs typeface="+mn-cs"/>
            </a:rPr>
            <a:t>it does...</a:t>
          </a:r>
        </a:p>
        <a:p>
          <a:endParaRPr lang="en-US" sz="1900">
            <a:solidFill>
              <a:schemeClr val="bg1">
                <a:lumMod val="95000"/>
              </a:schemeClr>
            </a:solidFill>
            <a:effectLst/>
            <a:latin typeface="+mn-lt"/>
            <a:ea typeface="+mn-ea"/>
            <a:cs typeface="+mn-cs"/>
          </a:endParaRPr>
        </a:p>
        <a:p>
          <a:endParaRPr lang="en-US" sz="1900">
            <a:solidFill>
              <a:schemeClr val="bg1">
                <a:lumMod val="95000"/>
              </a:schemeClr>
            </a:solidFill>
            <a:effectLst/>
            <a:latin typeface="+mn-lt"/>
            <a:ea typeface="+mn-ea"/>
            <a:cs typeface="+mn-cs"/>
          </a:endParaRPr>
        </a:p>
        <a:p>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I</a:t>
          </a:r>
          <a:r>
            <a:rPr lang="en-US" sz="1900" baseline="0">
              <a:solidFill>
                <a:schemeClr val="bg1">
                  <a:lumMod val="95000"/>
                </a:schemeClr>
              </a:solidFill>
              <a:effectLst/>
              <a:latin typeface="+mn-lt"/>
              <a:ea typeface="+mn-ea"/>
              <a:cs typeface="+mn-cs"/>
            </a:rPr>
            <a:t> am Mr. Projection101...</a:t>
          </a:r>
        </a:p>
        <a:p>
          <a:endParaRPr lang="en-US" sz="1900" baseline="0">
            <a:solidFill>
              <a:schemeClr val="bg1">
                <a:lumMod val="95000"/>
              </a:schemeClr>
            </a:solidFill>
            <a:effectLst/>
            <a:latin typeface="+mn-lt"/>
            <a:ea typeface="+mn-ea"/>
            <a:cs typeface="+mn-cs"/>
          </a:endParaRPr>
        </a:p>
        <a:p>
          <a:endParaRPr lang="en-US" sz="1900" baseline="0">
            <a:solidFill>
              <a:schemeClr val="bg1">
                <a:lumMod val="95000"/>
              </a:schemeClr>
            </a:solidFill>
            <a:effectLst/>
            <a:latin typeface="+mn-lt"/>
            <a:ea typeface="+mn-ea"/>
            <a:cs typeface="+mn-cs"/>
          </a:endParaRPr>
        </a:p>
        <a:p>
          <a:r>
            <a:rPr lang="en-US" sz="1900" baseline="0">
              <a:solidFill>
                <a:schemeClr val="bg1">
                  <a:lumMod val="95000"/>
                </a:schemeClr>
              </a:solidFill>
              <a:effectLst/>
              <a:latin typeface="+mn-lt"/>
              <a:ea typeface="+mn-ea"/>
              <a:cs typeface="+mn-cs"/>
            </a:rPr>
            <a:t>Joslynne Allia is Joint Accounting...</a:t>
          </a:r>
        </a:p>
        <a:p>
          <a:endParaRPr lang="en-US" sz="1900" baseline="0">
            <a:solidFill>
              <a:schemeClr val="bg1">
                <a:lumMod val="95000"/>
              </a:schemeClr>
            </a:solidFill>
            <a:effectLst/>
            <a:latin typeface="+mn-lt"/>
            <a:ea typeface="+mn-ea"/>
            <a:cs typeface="+mn-cs"/>
          </a:endParaRPr>
        </a:p>
        <a:p>
          <a:endParaRPr lang="en-US" sz="1900" baseline="0">
            <a:solidFill>
              <a:schemeClr val="bg1">
                <a:lumMod val="95000"/>
              </a:schemeClr>
            </a:solidFill>
            <a:effectLst/>
            <a:latin typeface="+mn-lt"/>
            <a:ea typeface="+mn-ea"/>
            <a:cs typeface="+mn-cs"/>
          </a:endParaRPr>
        </a:p>
        <a:p>
          <a:r>
            <a:rPr lang="en-US" sz="1900" baseline="0">
              <a:solidFill>
                <a:schemeClr val="bg1">
                  <a:lumMod val="95000"/>
                </a:schemeClr>
              </a:solidFill>
              <a:effectLst/>
              <a:latin typeface="+mn-lt"/>
              <a:ea typeface="+mn-ea"/>
              <a:cs typeface="+mn-cs"/>
            </a:rPr>
            <a:t>How can Joint Accounting be translated for Mr. Projection101 ?</a:t>
          </a:r>
        </a:p>
        <a:p>
          <a:pPr marL="0" marR="0" lvl="0" indent="0" defTabSz="914400" eaLnBrk="1" fontAlgn="auto" latinLnBrk="0" hangingPunct="1">
            <a:lnSpc>
              <a:spcPct val="100000"/>
            </a:lnSpc>
            <a:spcBef>
              <a:spcPts val="0"/>
            </a:spcBef>
            <a:spcAft>
              <a:spcPts val="0"/>
            </a:spcAft>
            <a:buClrTx/>
            <a:buSzTx/>
            <a:buFontTx/>
            <a:buNone/>
            <a:tabLst/>
            <a:defRPr/>
          </a:pPr>
          <a:endParaRPr lang="en-US" sz="1900" baseline="0">
            <a:solidFill>
              <a:schemeClr val="bg1">
                <a:lumMod val="95000"/>
              </a:schemeClr>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900" baseline="0">
            <a:solidFill>
              <a:schemeClr val="bg1">
                <a:lumMod val="95000"/>
              </a:schemeClr>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900" baseline="0">
              <a:solidFill>
                <a:schemeClr val="bg1">
                  <a:lumMod val="95000"/>
                </a:schemeClr>
              </a:solidFill>
              <a:effectLst/>
              <a:latin typeface="+mn-lt"/>
              <a:ea typeface="+mn-ea"/>
              <a:cs typeface="+mn-cs"/>
            </a:rPr>
            <a:t>How can Joint Accounting and Projection101 </a:t>
          </a:r>
          <a:r>
            <a:rPr lang="en-US" sz="1900" i="1" baseline="0">
              <a:solidFill>
                <a:schemeClr val="bg1">
                  <a:lumMod val="95000"/>
                </a:schemeClr>
              </a:solidFill>
              <a:effectLst/>
              <a:latin typeface="+mn-lt"/>
              <a:ea typeface="+mn-ea"/>
              <a:cs typeface="+mn-cs"/>
            </a:rPr>
            <a:t>RECONCILE</a:t>
          </a:r>
          <a:r>
            <a:rPr lang="en-US" sz="1900" i="0" baseline="0">
              <a:solidFill>
                <a:schemeClr val="bg1">
                  <a:lumMod val="95000"/>
                </a:schemeClr>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en-US" sz="1900" i="0" baseline="0">
            <a:solidFill>
              <a:schemeClr val="bg1">
                <a:lumMod val="95000"/>
              </a:schemeClr>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900" i="0" baseline="0">
            <a:solidFill>
              <a:schemeClr val="bg1">
                <a:lumMod val="95000"/>
              </a:schemeClr>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900" i="0" baseline="0">
              <a:solidFill>
                <a:schemeClr val="bg1">
                  <a:lumMod val="95000"/>
                </a:schemeClr>
              </a:solidFill>
              <a:effectLst/>
              <a:latin typeface="+mn-lt"/>
              <a:ea typeface="+mn-ea"/>
              <a:cs typeface="+mn-cs"/>
            </a:rPr>
            <a:t>How can the SUM of Joint Accounting and Projection101 equal</a:t>
          </a:r>
        </a:p>
        <a:p>
          <a:pPr marL="0" marR="0" lvl="0" indent="0" defTabSz="914400" eaLnBrk="1" fontAlgn="auto" latinLnBrk="0" hangingPunct="1">
            <a:lnSpc>
              <a:spcPct val="100000"/>
            </a:lnSpc>
            <a:spcBef>
              <a:spcPts val="0"/>
            </a:spcBef>
            <a:spcAft>
              <a:spcPts val="0"/>
            </a:spcAft>
            <a:buClrTx/>
            <a:buSzTx/>
            <a:buFontTx/>
            <a:buNone/>
            <a:tabLst/>
            <a:defRPr/>
          </a:pPr>
          <a:r>
            <a:rPr lang="en-US" sz="1900" i="0" baseline="0">
              <a:solidFill>
                <a:schemeClr val="bg1">
                  <a:lumMod val="95000"/>
                </a:schemeClr>
              </a:solidFill>
              <a:effectLst/>
              <a:latin typeface="+mn-lt"/>
              <a:ea typeface="+mn-ea"/>
              <a:cs typeface="+mn-cs"/>
            </a:rPr>
            <a:t>     - Independence</a:t>
          </a:r>
        </a:p>
        <a:p>
          <a:pPr marL="0" marR="0" lvl="0" indent="0" defTabSz="914400" eaLnBrk="1" fontAlgn="auto" latinLnBrk="0" hangingPunct="1">
            <a:lnSpc>
              <a:spcPct val="100000"/>
            </a:lnSpc>
            <a:spcBef>
              <a:spcPts val="0"/>
            </a:spcBef>
            <a:spcAft>
              <a:spcPts val="0"/>
            </a:spcAft>
            <a:buClrTx/>
            <a:buSzTx/>
            <a:buFontTx/>
            <a:buNone/>
            <a:tabLst/>
            <a:defRPr/>
          </a:pPr>
          <a:r>
            <a:rPr lang="en-US" sz="1900" i="0" baseline="0">
              <a:solidFill>
                <a:schemeClr val="bg1">
                  <a:lumMod val="95000"/>
                </a:schemeClr>
              </a:solidFill>
              <a:effectLst/>
              <a:latin typeface="+mn-lt"/>
              <a:ea typeface="+mn-ea"/>
              <a:cs typeface="+mn-cs"/>
            </a:rPr>
            <a:t>     - Humanitarianism, and</a:t>
          </a:r>
        </a:p>
        <a:p>
          <a:pPr marL="0" marR="0" lvl="0" indent="0" defTabSz="914400" eaLnBrk="1" fontAlgn="auto" latinLnBrk="0" hangingPunct="1">
            <a:lnSpc>
              <a:spcPct val="100000"/>
            </a:lnSpc>
            <a:spcBef>
              <a:spcPts val="0"/>
            </a:spcBef>
            <a:spcAft>
              <a:spcPts val="0"/>
            </a:spcAft>
            <a:buClrTx/>
            <a:buSzTx/>
            <a:buFontTx/>
            <a:buNone/>
            <a:tabLst/>
            <a:defRPr/>
          </a:pPr>
          <a:r>
            <a:rPr lang="en-US" sz="1900" i="0" baseline="0">
              <a:solidFill>
                <a:schemeClr val="bg1">
                  <a:lumMod val="95000"/>
                </a:schemeClr>
              </a:solidFill>
              <a:effectLst/>
              <a:latin typeface="+mn-lt"/>
              <a:ea typeface="+mn-ea"/>
              <a:cs typeface="+mn-cs"/>
            </a:rPr>
            <a:t>     - Transformation</a:t>
          </a:r>
        </a:p>
        <a:p>
          <a:pPr marL="0" marR="0" lvl="0" indent="0" defTabSz="914400" eaLnBrk="1" fontAlgn="auto" latinLnBrk="0" hangingPunct="1">
            <a:lnSpc>
              <a:spcPct val="100000"/>
            </a:lnSpc>
            <a:spcBef>
              <a:spcPts val="0"/>
            </a:spcBef>
            <a:spcAft>
              <a:spcPts val="0"/>
            </a:spcAft>
            <a:buClrTx/>
            <a:buSzTx/>
            <a:buFontTx/>
            <a:buNone/>
            <a:tabLst/>
            <a:defRPr/>
          </a:pPr>
          <a:endParaRPr lang="en-US" sz="1900" i="0" baseline="0">
            <a:solidFill>
              <a:schemeClr val="bg1">
                <a:lumMod val="95000"/>
              </a:schemeClr>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900" i="0" baseline="0">
            <a:solidFill>
              <a:schemeClr val="bg1">
                <a:lumMod val="95000"/>
              </a:schemeClr>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900" i="0" baseline="0">
              <a:solidFill>
                <a:schemeClr val="bg1">
                  <a:lumMod val="95000"/>
                </a:schemeClr>
              </a:solidFill>
              <a:effectLst/>
              <a:latin typeface="+mn-lt"/>
              <a:ea typeface="+mn-ea"/>
              <a:cs typeface="+mn-cs"/>
            </a:rPr>
            <a:t>How can the SUM of Joint Accounting and Projection101 equal the principles of a </a:t>
          </a:r>
          <a:r>
            <a:rPr lang="en-US" sz="1900" i="1" baseline="0">
              <a:solidFill>
                <a:schemeClr val="bg1">
                  <a:lumMod val="95000"/>
                </a:schemeClr>
              </a:solidFill>
              <a:effectLst/>
              <a:latin typeface="+mn-lt"/>
              <a:ea typeface="+mn-ea"/>
              <a:cs typeface="+mn-cs"/>
            </a:rPr>
            <a:t>19 ?</a:t>
          </a:r>
        </a:p>
        <a:p>
          <a:pPr marL="0" marR="0" lvl="0" indent="0" defTabSz="914400" eaLnBrk="1" fontAlgn="auto" latinLnBrk="0" hangingPunct="1">
            <a:lnSpc>
              <a:spcPct val="100000"/>
            </a:lnSpc>
            <a:spcBef>
              <a:spcPts val="0"/>
            </a:spcBef>
            <a:spcAft>
              <a:spcPts val="0"/>
            </a:spcAft>
            <a:buClrTx/>
            <a:buSzTx/>
            <a:buFontTx/>
            <a:buNone/>
            <a:tabLst/>
            <a:defRPr/>
          </a:pPr>
          <a:endParaRPr lang="en-US" sz="1900" i="0" baseline="0">
            <a:solidFill>
              <a:schemeClr val="bg1">
                <a:lumMod val="95000"/>
              </a:schemeClr>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900" i="0" baseline="0">
            <a:solidFill>
              <a:schemeClr val="bg1">
                <a:lumMod val="95000"/>
              </a:schemeClr>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900" i="0" baseline="0">
              <a:solidFill>
                <a:schemeClr val="bg1">
                  <a:lumMod val="95000"/>
                </a:schemeClr>
              </a:solidFill>
              <a:effectLst/>
              <a:latin typeface="+mn-lt"/>
              <a:ea typeface="+mn-ea"/>
              <a:cs typeface="+mn-cs"/>
            </a:rPr>
            <a:t>Wait...</a:t>
          </a:r>
        </a:p>
        <a:p>
          <a:pPr marL="0" marR="0" lvl="0" indent="0" defTabSz="914400" eaLnBrk="1" fontAlgn="auto" latinLnBrk="0" hangingPunct="1">
            <a:lnSpc>
              <a:spcPct val="100000"/>
            </a:lnSpc>
            <a:spcBef>
              <a:spcPts val="0"/>
            </a:spcBef>
            <a:spcAft>
              <a:spcPts val="0"/>
            </a:spcAft>
            <a:buClrTx/>
            <a:buSzTx/>
            <a:buFontTx/>
            <a:buNone/>
            <a:tabLst/>
            <a:defRPr/>
          </a:pPr>
          <a:endParaRPr lang="en-US" sz="1900" baseline="0">
            <a:solidFill>
              <a:schemeClr val="bg1">
                <a:lumMod val="95000"/>
              </a:schemeClr>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900" baseline="0">
            <a:solidFill>
              <a:schemeClr val="bg1">
                <a:lumMod val="95000"/>
              </a:schemeClr>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900" baseline="0">
              <a:solidFill>
                <a:schemeClr val="bg1">
                  <a:lumMod val="95000"/>
                </a:schemeClr>
              </a:solidFill>
              <a:effectLst/>
              <a:latin typeface="+mn-lt"/>
              <a:ea typeface="+mn-ea"/>
              <a:cs typeface="+mn-cs"/>
            </a:rPr>
            <a:t>Joslynne is a 4...</a:t>
          </a:r>
        </a:p>
        <a:p>
          <a:pPr marL="0" marR="0" lvl="0" indent="0" defTabSz="914400" eaLnBrk="1" fontAlgn="auto" latinLnBrk="0" hangingPunct="1">
            <a:lnSpc>
              <a:spcPct val="100000"/>
            </a:lnSpc>
            <a:spcBef>
              <a:spcPts val="0"/>
            </a:spcBef>
            <a:spcAft>
              <a:spcPts val="0"/>
            </a:spcAft>
            <a:buClrTx/>
            <a:buSzTx/>
            <a:buFontTx/>
            <a:buNone/>
            <a:tabLst/>
            <a:defRPr/>
          </a:pPr>
          <a:endParaRPr lang="en-US" sz="1900" baseline="0">
            <a:solidFill>
              <a:schemeClr val="bg1">
                <a:lumMod val="95000"/>
              </a:schemeClr>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900" baseline="0">
            <a:solidFill>
              <a:schemeClr val="bg1">
                <a:lumMod val="95000"/>
              </a:schemeClr>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900" baseline="0">
              <a:solidFill>
                <a:schemeClr val="bg1">
                  <a:lumMod val="95000"/>
                </a:schemeClr>
              </a:solidFill>
              <a:effectLst/>
              <a:latin typeface="+mn-lt"/>
              <a:ea typeface="+mn-ea"/>
              <a:cs typeface="+mn-cs"/>
            </a:rPr>
            <a:t>I am a 15...</a:t>
          </a:r>
        </a:p>
        <a:p>
          <a:pPr marL="0" marR="0" lvl="0" indent="0" defTabSz="914400" eaLnBrk="1" fontAlgn="auto" latinLnBrk="0" hangingPunct="1">
            <a:lnSpc>
              <a:spcPct val="100000"/>
            </a:lnSpc>
            <a:spcBef>
              <a:spcPts val="0"/>
            </a:spcBef>
            <a:spcAft>
              <a:spcPts val="0"/>
            </a:spcAft>
            <a:buClrTx/>
            <a:buSzTx/>
            <a:buFontTx/>
            <a:buNone/>
            <a:tabLst/>
            <a:defRPr/>
          </a:pPr>
          <a:endParaRPr lang="en-US" sz="1900" baseline="0">
            <a:solidFill>
              <a:schemeClr val="bg1">
                <a:lumMod val="95000"/>
              </a:schemeClr>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900" baseline="0">
            <a:solidFill>
              <a:schemeClr val="bg1">
                <a:lumMod val="95000"/>
              </a:schemeClr>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900" baseline="0">
              <a:solidFill>
                <a:schemeClr val="bg1">
                  <a:lumMod val="95000"/>
                </a:schemeClr>
              </a:solidFill>
              <a:effectLst/>
              <a:latin typeface="+mn-lt"/>
              <a:ea typeface="+mn-ea"/>
              <a:cs typeface="+mn-cs"/>
            </a:rPr>
            <a:t>=IF( 4+15=19, "</a:t>
          </a:r>
          <a:r>
            <a:rPr lang="en-US" sz="1900" i="1" baseline="0">
              <a:solidFill>
                <a:schemeClr val="bg1">
                  <a:lumMod val="95000"/>
                </a:schemeClr>
              </a:solidFill>
              <a:effectLst/>
              <a:latin typeface="+mn-lt"/>
              <a:ea typeface="+mn-ea"/>
              <a:cs typeface="+mn-cs"/>
            </a:rPr>
            <a:t>RECONCILE", "DESTRUCTION")</a:t>
          </a:r>
        </a:p>
        <a:p>
          <a:pPr marL="0" marR="0" lvl="0" indent="0" defTabSz="914400" eaLnBrk="1" fontAlgn="auto" latinLnBrk="0" hangingPunct="1">
            <a:lnSpc>
              <a:spcPct val="100000"/>
            </a:lnSpc>
            <a:spcBef>
              <a:spcPts val="0"/>
            </a:spcBef>
            <a:spcAft>
              <a:spcPts val="0"/>
            </a:spcAft>
            <a:buClrTx/>
            <a:buSzTx/>
            <a:buFontTx/>
            <a:buNone/>
            <a:tabLst/>
            <a:defRPr/>
          </a:pPr>
          <a:endParaRPr lang="en-US" sz="1900" i="1" baseline="0">
            <a:solidFill>
              <a:schemeClr val="bg1">
                <a:lumMod val="95000"/>
              </a:schemeClr>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900" i="1" baseline="0">
            <a:solidFill>
              <a:schemeClr val="bg1">
                <a:lumMod val="95000"/>
              </a:schemeClr>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900" i="0" baseline="0">
              <a:solidFill>
                <a:schemeClr val="bg1">
                  <a:lumMod val="95000"/>
                </a:schemeClr>
              </a:solidFill>
              <a:effectLst/>
              <a:latin typeface="+mn-lt"/>
              <a:ea typeface="+mn-ea"/>
              <a:cs typeface="+mn-cs"/>
            </a:rPr>
            <a:t>calculating....</a:t>
          </a:r>
        </a:p>
        <a:p>
          <a:pPr marL="0" marR="0" lvl="0" indent="0" defTabSz="914400" eaLnBrk="1" fontAlgn="auto" latinLnBrk="0" hangingPunct="1">
            <a:lnSpc>
              <a:spcPct val="100000"/>
            </a:lnSpc>
            <a:spcBef>
              <a:spcPts val="0"/>
            </a:spcBef>
            <a:spcAft>
              <a:spcPts val="0"/>
            </a:spcAft>
            <a:buClrTx/>
            <a:buSzTx/>
            <a:buFontTx/>
            <a:buNone/>
            <a:tabLst/>
            <a:defRPr/>
          </a:pPr>
          <a:endParaRPr lang="en-US" sz="1900" i="0" baseline="0">
            <a:solidFill>
              <a:schemeClr val="bg1">
                <a:lumMod val="95000"/>
              </a:schemeClr>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900" i="0" baseline="0">
              <a:solidFill>
                <a:schemeClr val="bg1">
                  <a:lumMod val="95000"/>
                </a:schemeClr>
              </a:solidFill>
              <a:effectLst/>
              <a:latin typeface="+mn-lt"/>
              <a:ea typeface="+mn-ea"/>
              <a:cs typeface="+mn-cs"/>
            </a:rPr>
            <a:t>calculating...............</a:t>
          </a:r>
        </a:p>
        <a:p>
          <a:pPr marL="0" marR="0" lvl="0" indent="0" defTabSz="914400" eaLnBrk="1" fontAlgn="auto" latinLnBrk="0" hangingPunct="1">
            <a:lnSpc>
              <a:spcPct val="100000"/>
            </a:lnSpc>
            <a:spcBef>
              <a:spcPts val="0"/>
            </a:spcBef>
            <a:spcAft>
              <a:spcPts val="0"/>
            </a:spcAft>
            <a:buClrTx/>
            <a:buSzTx/>
            <a:buFontTx/>
            <a:buNone/>
            <a:tabLst/>
            <a:defRPr/>
          </a:pPr>
          <a:endParaRPr lang="en-US" sz="1900" i="0" baseline="0">
            <a:solidFill>
              <a:schemeClr val="bg1">
                <a:lumMod val="95000"/>
              </a:schemeClr>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900" i="0" baseline="0">
              <a:solidFill>
                <a:schemeClr val="bg1">
                  <a:lumMod val="95000"/>
                </a:schemeClr>
              </a:solidFill>
              <a:effectLst/>
              <a:latin typeface="+mn-lt"/>
              <a:ea typeface="+mn-ea"/>
              <a:cs typeface="+mn-cs"/>
            </a:rPr>
            <a:t>calculating...................</a:t>
          </a:r>
        </a:p>
        <a:p>
          <a:pPr marL="0" marR="0" lvl="0" indent="0" defTabSz="914400" eaLnBrk="1" fontAlgn="auto" latinLnBrk="0" hangingPunct="1">
            <a:lnSpc>
              <a:spcPct val="100000"/>
            </a:lnSpc>
            <a:spcBef>
              <a:spcPts val="0"/>
            </a:spcBef>
            <a:spcAft>
              <a:spcPts val="0"/>
            </a:spcAft>
            <a:buClrTx/>
            <a:buSzTx/>
            <a:buFontTx/>
            <a:buNone/>
            <a:tabLst/>
            <a:defRPr/>
          </a:pPr>
          <a:endParaRPr lang="en-US" sz="1900" i="1" baseline="0">
            <a:solidFill>
              <a:schemeClr val="bg1">
                <a:lumMod val="95000"/>
              </a:schemeClr>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900" i="1" baseline="0">
            <a:solidFill>
              <a:schemeClr val="bg1">
                <a:lumMod val="95000"/>
              </a:schemeClr>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900" i="1" baseline="0">
            <a:solidFill>
              <a:schemeClr val="bg1">
                <a:lumMod val="95000"/>
              </a:schemeClr>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900" i="1" baseline="0">
              <a:solidFill>
                <a:schemeClr val="bg1">
                  <a:lumMod val="95000"/>
                </a:schemeClr>
              </a:solidFill>
              <a:effectLst/>
              <a:latin typeface="+mn-lt"/>
              <a:ea typeface="+mn-ea"/>
              <a:cs typeface="+mn-cs"/>
            </a:rPr>
            <a:t>YES !!!</a:t>
          </a:r>
        </a:p>
        <a:p>
          <a:pPr marL="0" marR="0" lvl="0" indent="0" defTabSz="914400" eaLnBrk="1" fontAlgn="auto" latinLnBrk="0" hangingPunct="1">
            <a:lnSpc>
              <a:spcPct val="100000"/>
            </a:lnSpc>
            <a:spcBef>
              <a:spcPts val="0"/>
            </a:spcBef>
            <a:spcAft>
              <a:spcPts val="0"/>
            </a:spcAft>
            <a:buClrTx/>
            <a:buSzTx/>
            <a:buFontTx/>
            <a:buNone/>
            <a:tabLst/>
            <a:defRPr/>
          </a:pPr>
          <a:endParaRPr lang="en-US" sz="1900" i="1" baseline="0">
            <a:solidFill>
              <a:schemeClr val="bg1">
                <a:lumMod val="95000"/>
              </a:schemeClr>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900" i="1" baseline="0">
              <a:solidFill>
                <a:schemeClr val="bg1">
                  <a:lumMod val="95000"/>
                </a:schemeClr>
              </a:solidFill>
              <a:effectLst/>
              <a:latin typeface="+mn-lt"/>
              <a:ea typeface="+mn-ea"/>
              <a:cs typeface="+mn-cs"/>
            </a:rPr>
            <a:t>IT WORKS !!!</a:t>
          </a:r>
        </a:p>
        <a:p>
          <a:pPr marL="0" marR="0" lvl="0" indent="0" defTabSz="914400" eaLnBrk="1" fontAlgn="auto" latinLnBrk="0" hangingPunct="1">
            <a:lnSpc>
              <a:spcPct val="100000"/>
            </a:lnSpc>
            <a:spcBef>
              <a:spcPts val="0"/>
            </a:spcBef>
            <a:spcAft>
              <a:spcPts val="0"/>
            </a:spcAft>
            <a:buClrTx/>
            <a:buSzTx/>
            <a:buFontTx/>
            <a:buNone/>
            <a:tabLst/>
            <a:defRPr/>
          </a:pPr>
          <a:endParaRPr lang="en-US" sz="1900" i="1" baseline="0">
            <a:solidFill>
              <a:schemeClr val="bg1">
                <a:lumMod val="95000"/>
              </a:schemeClr>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900" i="1" baseline="0">
              <a:solidFill>
                <a:schemeClr val="bg1">
                  <a:lumMod val="95000"/>
                </a:schemeClr>
              </a:solidFill>
              <a:effectLst/>
              <a:latin typeface="+mn-lt"/>
              <a:ea typeface="+mn-ea"/>
              <a:cs typeface="+mn-cs"/>
            </a:rPr>
            <a:t>THEY DO RECONCILE !!!</a:t>
          </a:r>
        </a:p>
        <a:p>
          <a:pPr marL="0" marR="0" lvl="0" indent="0" defTabSz="914400" eaLnBrk="1" fontAlgn="auto" latinLnBrk="0" hangingPunct="1">
            <a:lnSpc>
              <a:spcPct val="100000"/>
            </a:lnSpc>
            <a:spcBef>
              <a:spcPts val="0"/>
            </a:spcBef>
            <a:spcAft>
              <a:spcPts val="0"/>
            </a:spcAft>
            <a:buClrTx/>
            <a:buSzTx/>
            <a:buFontTx/>
            <a:buNone/>
            <a:tabLst/>
            <a:defRPr/>
          </a:pPr>
          <a:endParaRPr lang="en-US" sz="1900" baseline="0">
            <a:solidFill>
              <a:schemeClr val="bg1">
                <a:lumMod val="95000"/>
              </a:schemeClr>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900" baseline="0">
            <a:solidFill>
              <a:schemeClr val="bg1">
                <a:lumMod val="95000"/>
              </a:schemeClr>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900" baseline="0">
              <a:solidFill>
                <a:schemeClr val="bg1">
                  <a:lumMod val="95000"/>
                </a:schemeClr>
              </a:solidFill>
              <a:effectLst/>
              <a:latin typeface="+mn-lt"/>
              <a:ea typeface="+mn-ea"/>
              <a:cs typeface="+mn-cs"/>
            </a:rPr>
            <a:t>Joint Accounting and Projection101 </a:t>
          </a:r>
          <a:r>
            <a:rPr lang="en-US" sz="1900" i="1" baseline="0">
              <a:solidFill>
                <a:schemeClr val="bg1">
                  <a:lumMod val="95000"/>
                </a:schemeClr>
              </a:solidFill>
              <a:effectLst/>
              <a:latin typeface="+mn-lt"/>
              <a:ea typeface="+mn-ea"/>
              <a:cs typeface="+mn-cs"/>
            </a:rPr>
            <a:t>CAN </a:t>
          </a:r>
          <a:r>
            <a:rPr lang="en-US" sz="1900" baseline="0">
              <a:solidFill>
                <a:schemeClr val="bg1">
                  <a:lumMod val="95000"/>
                </a:schemeClr>
              </a:solidFill>
              <a:effectLst/>
              <a:latin typeface="+mn-lt"/>
              <a:ea typeface="+mn-ea"/>
              <a:cs typeface="+mn-cs"/>
            </a:rPr>
            <a:t>come together and form </a:t>
          </a:r>
        </a:p>
        <a:p>
          <a:pPr marL="0" marR="0" lvl="0" indent="0" defTabSz="914400" eaLnBrk="1" fontAlgn="auto" latinLnBrk="0" hangingPunct="1">
            <a:lnSpc>
              <a:spcPct val="100000"/>
            </a:lnSpc>
            <a:spcBef>
              <a:spcPts val="0"/>
            </a:spcBef>
            <a:spcAft>
              <a:spcPts val="0"/>
            </a:spcAft>
            <a:buClrTx/>
            <a:buSzTx/>
            <a:buFontTx/>
            <a:buNone/>
            <a:tabLst/>
            <a:defRPr/>
          </a:pPr>
          <a:r>
            <a:rPr lang="en-US" sz="1900" baseline="0">
              <a:solidFill>
                <a:schemeClr val="bg1">
                  <a:lumMod val="95000"/>
                </a:schemeClr>
              </a:solidFill>
              <a:effectLst/>
              <a:latin typeface="+mn-lt"/>
              <a:ea typeface="+mn-ea"/>
              <a:cs typeface="+mn-cs"/>
            </a:rPr>
            <a:t>a powerful resource!</a:t>
          </a:r>
        </a:p>
        <a:p>
          <a:pPr marL="0" marR="0" lvl="0" indent="0" defTabSz="914400" eaLnBrk="1" fontAlgn="auto" latinLnBrk="0" hangingPunct="1">
            <a:lnSpc>
              <a:spcPct val="100000"/>
            </a:lnSpc>
            <a:spcBef>
              <a:spcPts val="0"/>
            </a:spcBef>
            <a:spcAft>
              <a:spcPts val="0"/>
            </a:spcAft>
            <a:buClrTx/>
            <a:buSzTx/>
            <a:buFontTx/>
            <a:buNone/>
            <a:tabLst/>
            <a:defRPr/>
          </a:pPr>
          <a:endParaRPr lang="en-US" sz="1900" i="0" baseline="0">
            <a:solidFill>
              <a:schemeClr val="bg1">
                <a:lumMod val="95000"/>
              </a:schemeClr>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900" i="1" baseline="0">
            <a:solidFill>
              <a:schemeClr val="bg1">
                <a:lumMod val="95000"/>
              </a:schemeClr>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900" i="1" baseline="0">
              <a:solidFill>
                <a:schemeClr val="bg1">
                  <a:lumMod val="95000"/>
                </a:schemeClr>
              </a:solidFill>
              <a:effectLst/>
              <a:latin typeface="+mn-lt"/>
              <a:ea typeface="+mn-ea"/>
              <a:cs typeface="+mn-cs"/>
            </a:rPr>
            <a:t>It's a New Beginning...a New Genesis !</a:t>
          </a:r>
          <a:endParaRPr lang="en-US" sz="1900" baseline="0">
            <a:solidFill>
              <a:schemeClr val="bg1">
                <a:lumMod val="95000"/>
              </a:schemeClr>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900" i="0" baseline="0">
            <a:solidFill>
              <a:schemeClr val="bg1">
                <a:lumMod val="95000"/>
              </a:schemeClr>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900" i="1" baseline="0">
              <a:solidFill>
                <a:schemeClr val="bg1">
                  <a:lumMod val="95000"/>
                </a:schemeClr>
              </a:solidFill>
              <a:effectLst/>
              <a:latin typeface="+mn-lt"/>
              <a:ea typeface="+mn-ea"/>
              <a:cs typeface="+mn-cs"/>
            </a:rPr>
            <a:t>This resource is how We will return to EDEN !</a:t>
          </a:r>
        </a:p>
        <a:p>
          <a:pPr marL="0" marR="0" lvl="0" indent="0" defTabSz="914400" eaLnBrk="1" fontAlgn="auto" latinLnBrk="0" hangingPunct="1">
            <a:lnSpc>
              <a:spcPct val="100000"/>
            </a:lnSpc>
            <a:spcBef>
              <a:spcPts val="0"/>
            </a:spcBef>
            <a:spcAft>
              <a:spcPts val="0"/>
            </a:spcAft>
            <a:buClrTx/>
            <a:buSzTx/>
            <a:buFontTx/>
            <a:buNone/>
            <a:tabLst/>
            <a:defRPr/>
          </a:pPr>
          <a:endParaRPr lang="en-US" sz="1900" baseline="0">
            <a:solidFill>
              <a:schemeClr val="bg1">
                <a:lumMod val="95000"/>
              </a:schemeClr>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900" baseline="0">
            <a:solidFill>
              <a:schemeClr val="bg1">
                <a:lumMod val="95000"/>
              </a:schemeClr>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900" baseline="0">
              <a:solidFill>
                <a:schemeClr val="bg1">
                  <a:lumMod val="95000"/>
                </a:schemeClr>
              </a:solidFill>
              <a:effectLst/>
              <a:latin typeface="+mn-lt"/>
              <a:ea typeface="+mn-ea"/>
              <a:cs typeface="+mn-cs"/>
            </a:rPr>
            <a:t>JOINT ACCOUNTING &amp; PROJECTION 101 the App</a:t>
          </a:r>
          <a:endParaRPr lang="en-US" sz="1900">
            <a:solidFill>
              <a:schemeClr val="bg1">
                <a:lumMod val="95000"/>
              </a:schemeClr>
            </a:solidFill>
            <a:effectLst/>
            <a:latin typeface="+mn-lt"/>
            <a:ea typeface="+mn-ea"/>
            <a:cs typeface="+mn-cs"/>
          </a:endParaRPr>
        </a:p>
        <a:p>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 </a:t>
          </a:r>
          <a:r>
            <a:rPr lang="en-US" sz="2300" b="0" i="1">
              <a:solidFill>
                <a:schemeClr val="bg1">
                  <a:lumMod val="95000"/>
                </a:schemeClr>
              </a:solidFill>
              <a:effectLst/>
              <a:latin typeface="+mn-lt"/>
              <a:ea typeface="+mn-ea"/>
              <a:cs typeface="+mn-cs"/>
            </a:rPr>
            <a:t>J_AP101</a:t>
          </a:r>
          <a:r>
            <a:rPr lang="en-US" sz="2300" b="1" i="1">
              <a:solidFill>
                <a:schemeClr val="bg1">
                  <a:lumMod val="95000"/>
                </a:schemeClr>
              </a:solidFill>
              <a:effectLst/>
              <a:latin typeface="+mn-lt"/>
              <a:ea typeface="+mn-ea"/>
              <a:cs typeface="+mn-cs"/>
            </a:rPr>
            <a:t> </a:t>
          </a:r>
          <a:endParaRPr lang="en-US" sz="1900">
            <a:solidFill>
              <a:schemeClr val="bg1">
                <a:lumMod val="95000"/>
              </a:schemeClr>
            </a:solidFill>
            <a:effectLst/>
            <a:latin typeface="+mn-lt"/>
            <a:ea typeface="+mn-ea"/>
            <a:cs typeface="+mn-cs"/>
          </a:endParaRPr>
        </a:p>
        <a:p>
          <a:endParaRPr lang="en-US" sz="1900" i="0">
            <a:solidFill>
              <a:schemeClr val="bg1">
                <a:lumMod val="95000"/>
              </a:schemeClr>
            </a:solidFill>
            <a:effectLst/>
            <a:latin typeface="+mn-lt"/>
            <a:ea typeface="+mn-ea"/>
            <a:cs typeface="+mn-cs"/>
          </a:endParaRPr>
        </a:p>
        <a:p>
          <a:endParaRPr lang="en-US" sz="1900" i="0">
            <a:solidFill>
              <a:schemeClr val="bg1">
                <a:lumMod val="95000"/>
              </a:schemeClr>
            </a:solidFill>
            <a:effectLst/>
            <a:latin typeface="+mn-lt"/>
            <a:ea typeface="+mn-ea"/>
            <a:cs typeface="+mn-cs"/>
          </a:endParaRPr>
        </a:p>
        <a:p>
          <a:r>
            <a:rPr lang="en-US" sz="1900" i="0">
              <a:solidFill>
                <a:schemeClr val="bg1">
                  <a:lumMod val="95000"/>
                </a:schemeClr>
              </a:solidFill>
              <a:effectLst/>
              <a:latin typeface="+mn-lt"/>
              <a:ea typeface="+mn-ea"/>
              <a:cs typeface="+mn-cs"/>
            </a:rPr>
            <a:t>It's</a:t>
          </a:r>
          <a:r>
            <a:rPr lang="en-US" sz="1900" i="0" baseline="0">
              <a:solidFill>
                <a:schemeClr val="bg1">
                  <a:lumMod val="95000"/>
                </a:schemeClr>
              </a:solidFill>
              <a:effectLst/>
              <a:latin typeface="+mn-lt"/>
              <a:ea typeface="+mn-ea"/>
              <a:cs typeface="+mn-cs"/>
            </a:rPr>
            <a:t> </a:t>
          </a:r>
          <a:r>
            <a:rPr lang="en-US" sz="1900" i="1">
              <a:solidFill>
                <a:schemeClr val="bg1">
                  <a:lumMod val="95000"/>
                </a:schemeClr>
              </a:solidFill>
              <a:effectLst/>
              <a:latin typeface="+mn-lt"/>
              <a:ea typeface="+mn-ea"/>
              <a:cs typeface="+mn-cs"/>
            </a:rPr>
            <a:t>Joslynne's Accounting Principles</a:t>
          </a:r>
          <a:r>
            <a:rPr lang="en-US" sz="1900" i="1" baseline="0">
              <a:solidFill>
                <a:schemeClr val="bg1">
                  <a:lumMod val="95000"/>
                </a:schemeClr>
              </a:solidFill>
              <a:effectLst/>
              <a:latin typeface="+mn-lt"/>
              <a:ea typeface="+mn-ea"/>
              <a:cs typeface="+mn-cs"/>
            </a:rPr>
            <a:t> broken down to a 101 level for Freelancers, 1099 Independent Contractors, Entrepreneurs &amp; Small Business Owners.</a:t>
          </a:r>
        </a:p>
        <a:p>
          <a:endParaRPr lang="en-US" sz="1900" i="1" baseline="0">
            <a:solidFill>
              <a:schemeClr val="bg1">
                <a:lumMod val="95000"/>
              </a:schemeClr>
            </a:solidFill>
            <a:effectLst/>
            <a:latin typeface="+mn-lt"/>
            <a:ea typeface="+mn-ea"/>
            <a:cs typeface="+mn-cs"/>
          </a:endParaRPr>
        </a:p>
        <a:p>
          <a:endParaRPr lang="en-US" sz="1900" i="1" baseline="0">
            <a:solidFill>
              <a:schemeClr val="bg1">
                <a:lumMod val="95000"/>
              </a:schemeClr>
            </a:solidFill>
            <a:effectLst/>
            <a:latin typeface="+mn-lt"/>
            <a:ea typeface="+mn-ea"/>
            <a:cs typeface="+mn-cs"/>
          </a:endParaRPr>
        </a:p>
        <a:p>
          <a:r>
            <a:rPr lang="en-US" sz="1900" i="1" baseline="0">
              <a:solidFill>
                <a:schemeClr val="bg1">
                  <a:lumMod val="95000"/>
                </a:schemeClr>
              </a:solidFill>
              <a:effectLst/>
              <a:latin typeface="+mn-lt"/>
              <a:ea typeface="+mn-ea"/>
              <a:cs typeface="+mn-cs"/>
            </a:rPr>
            <a:t>This is OUR Basic Budget Template.</a:t>
          </a:r>
        </a:p>
        <a:p>
          <a:endParaRPr lang="en-US" sz="1900" i="1" baseline="0">
            <a:solidFill>
              <a:schemeClr val="bg1">
                <a:lumMod val="95000"/>
              </a:schemeClr>
            </a:solidFill>
            <a:effectLst/>
            <a:latin typeface="+mn-lt"/>
            <a:ea typeface="+mn-ea"/>
            <a:cs typeface="+mn-cs"/>
          </a:endParaRPr>
        </a:p>
        <a:p>
          <a:r>
            <a:rPr lang="en-US" sz="1900" i="1">
              <a:solidFill>
                <a:schemeClr val="bg1">
                  <a:lumMod val="95000"/>
                </a:schemeClr>
              </a:solidFill>
              <a:effectLst/>
              <a:latin typeface="+mn-lt"/>
              <a:ea typeface="+mn-ea"/>
              <a:cs typeface="+mn-cs"/>
            </a:rPr>
            <a:t>"Joslynne</a:t>
          </a:r>
          <a:r>
            <a:rPr lang="en-US" sz="1900" i="1" baseline="0">
              <a:solidFill>
                <a:schemeClr val="bg1">
                  <a:lumMod val="95000"/>
                </a:schemeClr>
              </a:solidFill>
              <a:effectLst/>
              <a:latin typeface="+mn-lt"/>
              <a:ea typeface="+mn-ea"/>
              <a:cs typeface="+mn-cs"/>
            </a:rPr>
            <a:t> </a:t>
          </a:r>
          <a:r>
            <a:rPr lang="en-US" sz="1900" i="1">
              <a:solidFill>
                <a:schemeClr val="bg1">
                  <a:lumMod val="95000"/>
                </a:schemeClr>
              </a:solidFill>
              <a:effectLst/>
              <a:latin typeface="+mn-lt"/>
              <a:ea typeface="+mn-ea"/>
              <a:cs typeface="+mn-cs"/>
            </a:rPr>
            <a:t>&amp; Clementé Harrod's</a:t>
          </a:r>
          <a:r>
            <a:rPr lang="en-US" sz="1900" i="1" baseline="0">
              <a:solidFill>
                <a:schemeClr val="bg1">
                  <a:lumMod val="95000"/>
                </a:schemeClr>
              </a:solidFill>
              <a:effectLst/>
              <a:latin typeface="+mn-lt"/>
              <a:ea typeface="+mn-ea"/>
              <a:cs typeface="+mn-cs"/>
            </a:rPr>
            <a:t> Humanitarian Gift to Help You Achieve Your Transformational Independence</a:t>
          </a:r>
          <a:r>
            <a:rPr lang="en-US" sz="1900">
              <a:solidFill>
                <a:schemeClr val="bg1">
                  <a:lumMod val="95000"/>
                </a:schemeClr>
              </a:solidFill>
              <a:effectLst/>
              <a:latin typeface="+mn-lt"/>
              <a:ea typeface="+mn-ea"/>
              <a:cs typeface="+mn-cs"/>
            </a:rPr>
            <a:t> </a:t>
          </a:r>
          <a:r>
            <a:rPr lang="en-US" sz="1900" baseline="0">
              <a:solidFill>
                <a:schemeClr val="bg1">
                  <a:lumMod val="95000"/>
                </a:schemeClr>
              </a:solidFill>
              <a:effectLst/>
              <a:latin typeface="+mn-lt"/>
              <a:ea typeface="+mn-ea"/>
              <a:cs typeface="+mn-cs"/>
            </a:rPr>
            <a:t> . "</a:t>
          </a:r>
        </a:p>
        <a:p>
          <a:endParaRPr lang="en-US" sz="1900">
            <a:solidFill>
              <a:schemeClr val="bg1">
                <a:lumMod val="95000"/>
              </a:schemeClr>
            </a:solidFill>
            <a:effectLst/>
            <a:latin typeface="+mn-lt"/>
            <a:ea typeface="+mn-ea"/>
            <a:cs typeface="+mn-cs"/>
          </a:endParaRPr>
        </a:p>
        <a:p>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This body</a:t>
          </a:r>
          <a:r>
            <a:rPr lang="en-US" sz="1900" baseline="0">
              <a:solidFill>
                <a:schemeClr val="bg1">
                  <a:lumMod val="95000"/>
                </a:schemeClr>
              </a:solidFill>
              <a:effectLst/>
              <a:latin typeface="+mn-lt"/>
              <a:ea typeface="+mn-ea"/>
              <a:cs typeface="+mn-cs"/>
            </a:rPr>
            <a:t> of work is not only a God-Given G</a:t>
          </a:r>
          <a:r>
            <a:rPr lang="en-US" sz="1900">
              <a:solidFill>
                <a:schemeClr val="bg1">
                  <a:lumMod val="95000"/>
                </a:schemeClr>
              </a:solidFill>
              <a:effectLst/>
              <a:latin typeface="+mn-lt"/>
              <a:ea typeface="+mn-ea"/>
              <a:cs typeface="+mn-cs"/>
            </a:rPr>
            <a:t>if</a:t>
          </a:r>
          <a:r>
            <a:rPr lang="en-US" sz="1900" baseline="0">
              <a:solidFill>
                <a:schemeClr val="bg1">
                  <a:lumMod val="95000"/>
                </a:schemeClr>
              </a:solidFill>
              <a:effectLst/>
              <a:latin typeface="+mn-lt"/>
              <a:ea typeface="+mn-ea"/>
              <a:cs typeface="+mn-cs"/>
            </a:rPr>
            <a:t>t</a:t>
          </a:r>
          <a:r>
            <a:rPr lang="en-US" sz="1900">
              <a:solidFill>
                <a:schemeClr val="bg1">
                  <a:lumMod val="95000"/>
                </a:schemeClr>
              </a:solidFill>
              <a:effectLst/>
              <a:latin typeface="+mn-lt"/>
              <a:ea typeface="+mn-ea"/>
              <a:cs typeface="+mn-cs"/>
            </a:rPr>
            <a:t> for you, but it is</a:t>
          </a:r>
          <a:r>
            <a:rPr lang="en-US" sz="1900" baseline="0">
              <a:solidFill>
                <a:schemeClr val="bg1">
                  <a:lumMod val="95000"/>
                </a:schemeClr>
              </a:solidFill>
              <a:effectLst/>
              <a:latin typeface="+mn-lt"/>
              <a:ea typeface="+mn-ea"/>
              <a:cs typeface="+mn-cs"/>
            </a:rPr>
            <a:t> </a:t>
          </a:r>
          <a:r>
            <a:rPr lang="en-US" sz="1900">
              <a:solidFill>
                <a:schemeClr val="bg1">
                  <a:lumMod val="95000"/>
                </a:schemeClr>
              </a:solidFill>
              <a:effectLst/>
              <a:latin typeface="+mn-lt"/>
              <a:ea typeface="+mn-ea"/>
              <a:cs typeface="+mn-cs"/>
            </a:rPr>
            <a:t>also</a:t>
          </a:r>
          <a:r>
            <a:rPr lang="en-US" sz="1900" baseline="0">
              <a:solidFill>
                <a:schemeClr val="bg1">
                  <a:lumMod val="95000"/>
                </a:schemeClr>
              </a:solidFill>
              <a:effectLst/>
              <a:latin typeface="+mn-lt"/>
              <a:ea typeface="+mn-ea"/>
              <a:cs typeface="+mn-cs"/>
            </a:rPr>
            <a:t> </a:t>
          </a:r>
          <a:r>
            <a:rPr lang="en-US" sz="1900" i="1">
              <a:solidFill>
                <a:schemeClr val="bg1">
                  <a:lumMod val="95000"/>
                </a:schemeClr>
              </a:solidFill>
              <a:effectLst/>
              <a:latin typeface="+mn-lt"/>
              <a:ea typeface="+mn-ea"/>
              <a:cs typeface="+mn-cs"/>
            </a:rPr>
            <a:t>OUR path to</a:t>
          </a:r>
          <a:r>
            <a:rPr lang="en-US" sz="1900" i="0" baseline="0">
              <a:solidFill>
                <a:schemeClr val="bg1">
                  <a:lumMod val="95000"/>
                </a:schemeClr>
              </a:solidFill>
              <a:effectLst/>
              <a:latin typeface="+mn-lt"/>
              <a:ea typeface="+mn-ea"/>
              <a:cs typeface="+mn-cs"/>
            </a:rPr>
            <a:t> </a:t>
          </a:r>
          <a:r>
            <a:rPr lang="en-US" sz="1900">
              <a:solidFill>
                <a:schemeClr val="bg1">
                  <a:lumMod val="95000"/>
                </a:schemeClr>
              </a:solidFill>
              <a:effectLst/>
              <a:latin typeface="+mn-lt"/>
              <a:ea typeface="+mn-ea"/>
              <a:cs typeface="+mn-cs"/>
            </a:rPr>
            <a:t>personal healing,</a:t>
          </a:r>
          <a:r>
            <a:rPr lang="en-US" sz="1900" baseline="0">
              <a:solidFill>
                <a:schemeClr val="bg1">
                  <a:lumMod val="95000"/>
                </a:schemeClr>
              </a:solidFill>
              <a:effectLst/>
              <a:latin typeface="+mn-lt"/>
              <a:ea typeface="+mn-ea"/>
              <a:cs typeface="+mn-cs"/>
            </a:rPr>
            <a:t> </a:t>
          </a:r>
          <a:r>
            <a:rPr lang="en-US" sz="1900">
              <a:solidFill>
                <a:schemeClr val="bg1">
                  <a:lumMod val="95000"/>
                </a:schemeClr>
              </a:solidFill>
              <a:effectLst/>
              <a:latin typeface="+mn-lt"/>
              <a:ea typeface="+mn-ea"/>
              <a:cs typeface="+mn-cs"/>
            </a:rPr>
            <a:t>transformation, and</a:t>
          </a:r>
          <a:r>
            <a:rPr lang="en-US" sz="1900" baseline="0">
              <a:solidFill>
                <a:schemeClr val="bg1">
                  <a:lumMod val="95000"/>
                </a:schemeClr>
              </a:solidFill>
              <a:effectLst/>
              <a:latin typeface="+mn-lt"/>
              <a:ea typeface="+mn-ea"/>
              <a:cs typeface="+mn-cs"/>
            </a:rPr>
            <a:t> </a:t>
          </a:r>
          <a:r>
            <a:rPr lang="en-US" sz="1900">
              <a:solidFill>
                <a:schemeClr val="bg1">
                  <a:lumMod val="95000"/>
                </a:schemeClr>
              </a:solidFill>
              <a:effectLst/>
              <a:latin typeface="+mn-lt"/>
              <a:ea typeface="+mn-ea"/>
              <a:cs typeface="+mn-cs"/>
            </a:rPr>
            <a:t>salvation  .</a:t>
          </a:r>
        </a:p>
        <a:p>
          <a:endParaRPr lang="en-US" sz="1900">
            <a:solidFill>
              <a:schemeClr val="bg1">
                <a:lumMod val="95000"/>
              </a:schemeClr>
            </a:solidFill>
            <a:effectLst/>
            <a:latin typeface="+mn-lt"/>
            <a:ea typeface="+mn-ea"/>
            <a:cs typeface="+mn-cs"/>
          </a:endParaRPr>
        </a:p>
        <a:p>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WOW!!! God  Is</a:t>
          </a:r>
          <a:r>
            <a:rPr lang="en-US" sz="1900" baseline="0">
              <a:solidFill>
                <a:schemeClr val="bg1">
                  <a:lumMod val="95000"/>
                </a:schemeClr>
              </a:solidFill>
              <a:effectLst/>
              <a:latin typeface="+mn-lt"/>
              <a:ea typeface="+mn-ea"/>
              <a:cs typeface="+mn-cs"/>
            </a:rPr>
            <a:t>  </a:t>
          </a:r>
          <a:r>
            <a:rPr lang="en-US" sz="1900">
              <a:solidFill>
                <a:schemeClr val="bg1">
                  <a:lumMod val="95000"/>
                </a:schemeClr>
              </a:solidFill>
              <a:effectLst/>
              <a:latin typeface="+mn-lt"/>
              <a:ea typeface="+mn-ea"/>
              <a:cs typeface="+mn-cs"/>
            </a:rPr>
            <a:t>GOOD!</a:t>
          </a:r>
        </a:p>
        <a:p>
          <a:endParaRPr lang="en-US" sz="1900" i="0">
            <a:solidFill>
              <a:schemeClr val="bg1">
                <a:lumMod val="95000"/>
              </a:schemeClr>
            </a:solidFill>
            <a:effectLst/>
            <a:latin typeface="+mn-lt"/>
            <a:ea typeface="+mn-ea"/>
            <a:cs typeface="+mn-cs"/>
          </a:endParaRPr>
        </a:p>
        <a:p>
          <a:r>
            <a:rPr lang="en-US" sz="1900" i="1">
              <a:solidFill>
                <a:schemeClr val="bg1">
                  <a:lumMod val="95000"/>
                </a:schemeClr>
              </a:solidFill>
              <a:effectLst/>
              <a:latin typeface="+mn-lt"/>
              <a:ea typeface="+mn-ea"/>
              <a:cs typeface="+mn-cs"/>
            </a:rPr>
            <a:t>(Then you say, “All the time!” </a:t>
          </a:r>
        </a:p>
        <a:p>
          <a:endParaRPr lang="en-US" sz="1900" i="1">
            <a:solidFill>
              <a:schemeClr val="bg1">
                <a:lumMod val="95000"/>
              </a:schemeClr>
            </a:solidFill>
            <a:effectLst/>
            <a:latin typeface="+mn-lt"/>
            <a:ea typeface="+mn-ea"/>
            <a:cs typeface="+mn-cs"/>
          </a:endParaRPr>
        </a:p>
        <a:p>
          <a:r>
            <a:rPr lang="en-US" sz="1900" i="1">
              <a:solidFill>
                <a:schemeClr val="bg1">
                  <a:lumMod val="95000"/>
                </a:schemeClr>
              </a:solidFill>
              <a:effectLst/>
              <a:latin typeface="+mn-lt"/>
              <a:ea typeface="+mn-ea"/>
              <a:cs typeface="+mn-cs"/>
            </a:rPr>
            <a:t>Then I say, “And all the time…”</a:t>
          </a:r>
        </a:p>
        <a:p>
          <a:endParaRPr lang="en-US" sz="1900" i="1">
            <a:solidFill>
              <a:schemeClr val="bg1">
                <a:lumMod val="95000"/>
              </a:schemeClr>
            </a:solidFill>
            <a:effectLst/>
            <a:latin typeface="+mn-lt"/>
            <a:ea typeface="+mn-ea"/>
            <a:cs typeface="+mn-cs"/>
          </a:endParaRPr>
        </a:p>
        <a:p>
          <a:r>
            <a:rPr lang="en-US" sz="1900" i="1">
              <a:solidFill>
                <a:schemeClr val="bg1">
                  <a:lumMod val="95000"/>
                </a:schemeClr>
              </a:solidFill>
              <a:effectLst/>
              <a:latin typeface="+mn-lt"/>
              <a:ea typeface="+mn-ea"/>
              <a:cs typeface="+mn-cs"/>
            </a:rPr>
            <a:t> Then you say, “God is Good!”</a:t>
          </a:r>
          <a:r>
            <a:rPr lang="en-US" sz="1900" i="1" baseline="0">
              <a:solidFill>
                <a:schemeClr val="bg1">
                  <a:lumMod val="95000"/>
                </a:schemeClr>
              </a:solidFill>
              <a:effectLst/>
              <a:latin typeface="+mn-lt"/>
              <a:ea typeface="+mn-ea"/>
              <a:cs typeface="+mn-cs"/>
            </a:rPr>
            <a:t>  </a:t>
          </a:r>
          <a:r>
            <a:rPr lang="en-US" sz="1900" i="1">
              <a:solidFill>
                <a:schemeClr val="bg1">
                  <a:lumMod val="95000"/>
                </a:schemeClr>
              </a:solidFill>
              <a:effectLst/>
              <a:latin typeface="+mn-lt"/>
              <a:ea typeface="+mn-ea"/>
              <a:cs typeface="+mn-cs"/>
            </a:rPr>
            <a:t>Haha!)</a:t>
          </a:r>
        </a:p>
        <a:p>
          <a:endParaRPr lang="en-US" sz="1900">
            <a:solidFill>
              <a:schemeClr val="bg1">
                <a:lumMod val="95000"/>
              </a:schemeClr>
            </a:solidFill>
            <a:effectLst/>
            <a:latin typeface="+mn-lt"/>
            <a:ea typeface="+mn-ea"/>
            <a:cs typeface="+mn-cs"/>
          </a:endParaRPr>
        </a:p>
        <a:p>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Sorry...</a:t>
          </a:r>
          <a:r>
            <a:rPr lang="en-US" sz="1900" baseline="0">
              <a:solidFill>
                <a:schemeClr val="bg1">
                  <a:lumMod val="95000"/>
                </a:schemeClr>
              </a:solidFill>
              <a:effectLst/>
              <a:latin typeface="+mn-lt"/>
              <a:ea typeface="+mn-ea"/>
              <a:cs typeface="+mn-cs"/>
            </a:rPr>
            <a:t> </a:t>
          </a:r>
          <a:r>
            <a:rPr lang="en-US" sz="1900">
              <a:solidFill>
                <a:schemeClr val="bg1">
                  <a:lumMod val="95000"/>
                </a:schemeClr>
              </a:solidFill>
              <a:effectLst/>
              <a:latin typeface="+mn-lt"/>
              <a:ea typeface="+mn-ea"/>
              <a:cs typeface="+mn-cs"/>
            </a:rPr>
            <a:t>I digressed!  </a:t>
          </a:r>
        </a:p>
        <a:p>
          <a:endParaRPr lang="en-US" sz="1900">
            <a:solidFill>
              <a:schemeClr val="bg1">
                <a:lumMod val="95000"/>
              </a:schemeClr>
            </a:solidFill>
            <a:effectLst/>
            <a:latin typeface="+mn-lt"/>
            <a:ea typeface="+mn-ea"/>
            <a:cs typeface="+mn-cs"/>
          </a:endParaRPr>
        </a:p>
        <a:p>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FOCUS!</a:t>
          </a:r>
        </a:p>
        <a:p>
          <a:r>
            <a:rPr lang="en-US" sz="1900">
              <a:solidFill>
                <a:schemeClr val="bg1">
                  <a:lumMod val="95000"/>
                </a:schemeClr>
              </a:solidFill>
              <a:effectLst/>
              <a:latin typeface="+mn-lt"/>
              <a:ea typeface="+mn-ea"/>
              <a:cs typeface="+mn-cs"/>
            </a:rPr>
            <a:t>Ha</a:t>
          </a:r>
        </a:p>
        <a:p>
          <a:endParaRPr lang="en-US" sz="1900">
            <a:solidFill>
              <a:schemeClr val="bg1">
                <a:lumMod val="95000"/>
              </a:schemeClr>
            </a:solidFill>
            <a:effectLst/>
            <a:latin typeface="+mn-lt"/>
            <a:ea typeface="+mn-ea"/>
            <a:cs typeface="+mn-cs"/>
          </a:endParaRPr>
        </a:p>
        <a:p>
          <a:endParaRPr lang="en-US" sz="1900">
            <a:solidFill>
              <a:schemeClr val="bg1">
                <a:lumMod val="95000"/>
              </a:schemeClr>
            </a:solidFill>
            <a:effectLst/>
            <a:latin typeface="+mn-lt"/>
            <a:ea typeface="+mn-ea"/>
            <a:cs typeface="+mn-cs"/>
          </a:endParaRPr>
        </a:p>
        <a:p>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You see, 5 years ago, on 04.03.2020, I released a vision God shared with me called Career Projection 101 (CP101).</a:t>
          </a:r>
        </a:p>
        <a:p>
          <a:endParaRPr lang="en-US" sz="1900">
            <a:solidFill>
              <a:schemeClr val="bg1">
                <a:lumMod val="95000"/>
              </a:schemeClr>
            </a:solidFill>
            <a:effectLst/>
            <a:latin typeface="+mn-lt"/>
            <a:ea typeface="+mn-ea"/>
            <a:cs typeface="+mn-cs"/>
          </a:endParaRPr>
        </a:p>
        <a:p>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In this</a:t>
          </a:r>
          <a:r>
            <a:rPr lang="en-US" sz="1900" baseline="0">
              <a:solidFill>
                <a:schemeClr val="bg1">
                  <a:lumMod val="95000"/>
                </a:schemeClr>
              </a:solidFill>
              <a:effectLst/>
              <a:latin typeface="+mn-lt"/>
              <a:ea typeface="+mn-ea"/>
              <a:cs typeface="+mn-cs"/>
            </a:rPr>
            <a:t> </a:t>
          </a:r>
          <a:r>
            <a:rPr lang="en-US" sz="1900" i="1" baseline="0">
              <a:solidFill>
                <a:schemeClr val="bg1">
                  <a:lumMod val="95000"/>
                </a:schemeClr>
              </a:solidFill>
              <a:effectLst/>
              <a:latin typeface="+mn-lt"/>
              <a:ea typeface="+mn-ea"/>
              <a:cs typeface="+mn-cs"/>
            </a:rPr>
            <a:t>Guide</a:t>
          </a:r>
          <a:r>
            <a:rPr lang="en-US" sz="1900" baseline="0">
              <a:solidFill>
                <a:schemeClr val="bg1">
                  <a:lumMod val="95000"/>
                </a:schemeClr>
              </a:solidFill>
              <a:effectLst/>
              <a:latin typeface="+mn-lt"/>
              <a:ea typeface="+mn-ea"/>
              <a:cs typeface="+mn-cs"/>
            </a:rPr>
            <a:t> towards achieving a successful business and balance life,</a:t>
          </a:r>
          <a:r>
            <a:rPr lang="en-US" sz="1900">
              <a:solidFill>
                <a:schemeClr val="bg1">
                  <a:lumMod val="95000"/>
                </a:schemeClr>
              </a:solidFill>
              <a:effectLst/>
              <a:latin typeface="+mn-lt"/>
              <a:ea typeface="+mn-ea"/>
              <a:cs typeface="+mn-cs"/>
            </a:rPr>
            <a:t> I share an intimate story about my journey as a Freelancer / Independent Contractor / Entrepreneur / Small Business Owner.</a:t>
          </a:r>
        </a:p>
        <a:p>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I go from my first day on the job in</a:t>
          </a:r>
          <a:r>
            <a:rPr lang="en-US" sz="1900" baseline="0">
              <a:solidFill>
                <a:schemeClr val="bg1">
                  <a:lumMod val="95000"/>
                </a:schemeClr>
              </a:solidFill>
              <a:effectLst/>
              <a:latin typeface="+mn-lt"/>
              <a:ea typeface="+mn-ea"/>
              <a:cs typeface="+mn-cs"/>
            </a:rPr>
            <a:t> February of</a:t>
          </a:r>
          <a:r>
            <a:rPr lang="en-US" sz="1900">
              <a:solidFill>
                <a:schemeClr val="bg1">
                  <a:lumMod val="95000"/>
                </a:schemeClr>
              </a:solidFill>
              <a:effectLst/>
              <a:latin typeface="+mn-lt"/>
              <a:ea typeface="+mn-ea"/>
              <a:cs typeface="+mn-cs"/>
            </a:rPr>
            <a:t> 2002, to my last day / </a:t>
          </a:r>
        </a:p>
        <a:p>
          <a:r>
            <a:rPr lang="en-US" sz="1900">
              <a:solidFill>
                <a:schemeClr val="bg1">
                  <a:lumMod val="95000"/>
                </a:schemeClr>
              </a:solidFill>
              <a:effectLst/>
              <a:latin typeface="+mn-lt"/>
              <a:ea typeface="+mn-ea"/>
              <a:cs typeface="+mn-cs"/>
            </a:rPr>
            <a:t>“retirement” in April of 2016. </a:t>
          </a:r>
        </a:p>
        <a:p>
          <a:endParaRPr lang="en-US" sz="1900">
            <a:solidFill>
              <a:schemeClr val="bg1">
                <a:lumMod val="95000"/>
              </a:schemeClr>
            </a:solidFill>
            <a:effectLst/>
            <a:latin typeface="+mn-lt"/>
            <a:ea typeface="+mn-ea"/>
            <a:cs typeface="+mn-cs"/>
          </a:endParaRPr>
        </a:p>
        <a:p>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More personally, I share a very difficult scene where my loving wife, Joslynne, is</a:t>
          </a:r>
          <a:r>
            <a:rPr lang="en-US" sz="1900" baseline="0">
              <a:solidFill>
                <a:schemeClr val="bg1">
                  <a:lumMod val="95000"/>
                </a:schemeClr>
              </a:solidFill>
              <a:effectLst/>
              <a:latin typeface="+mn-lt"/>
              <a:ea typeface="+mn-ea"/>
              <a:cs typeface="+mn-cs"/>
            </a:rPr>
            <a:t> BEYOND</a:t>
          </a:r>
          <a:r>
            <a:rPr lang="en-US" sz="1900">
              <a:solidFill>
                <a:schemeClr val="bg1">
                  <a:lumMod val="95000"/>
                </a:schemeClr>
              </a:solidFill>
              <a:effectLst/>
              <a:latin typeface="+mn-lt"/>
              <a:ea typeface="+mn-ea"/>
              <a:cs typeface="+mn-cs"/>
            </a:rPr>
            <a:t> tired and frustrated with me, because I</a:t>
          </a:r>
          <a:r>
            <a:rPr lang="en-US" sz="1900" baseline="0">
              <a:solidFill>
                <a:schemeClr val="bg1">
                  <a:lumMod val="95000"/>
                </a:schemeClr>
              </a:solidFill>
              <a:effectLst/>
              <a:latin typeface="+mn-lt"/>
              <a:ea typeface="+mn-ea"/>
              <a:cs typeface="+mn-cs"/>
            </a:rPr>
            <a:t>, subconsciously, continue to </a:t>
          </a:r>
          <a:r>
            <a:rPr lang="en-US" sz="1900">
              <a:solidFill>
                <a:schemeClr val="bg1">
                  <a:lumMod val="95000"/>
                </a:schemeClr>
              </a:solidFill>
              <a:effectLst/>
              <a:latin typeface="+mn-lt"/>
              <a:ea typeface="+mn-ea"/>
              <a:cs typeface="+mn-cs"/>
            </a:rPr>
            <a:t>disrespect the Financial Plan / Vision she had for her life, and ours together. </a:t>
          </a:r>
        </a:p>
        <a:p>
          <a:endParaRPr lang="en-US" sz="1900">
            <a:solidFill>
              <a:schemeClr val="bg1">
                <a:lumMod val="95000"/>
              </a:schemeClr>
            </a:solidFill>
            <a:effectLst/>
            <a:latin typeface="+mn-lt"/>
            <a:ea typeface="+mn-ea"/>
            <a:cs typeface="+mn-cs"/>
          </a:endParaRPr>
        </a:p>
        <a:p>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I didn’t get it! </a:t>
          </a:r>
        </a:p>
        <a:p>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I couldn’t see it! </a:t>
          </a:r>
        </a:p>
        <a:p>
          <a:endParaRPr lang="en-US" sz="1900">
            <a:solidFill>
              <a:schemeClr val="bg1">
                <a:lumMod val="95000"/>
              </a:schemeClr>
            </a:solidFill>
            <a:effectLst/>
            <a:latin typeface="+mn-lt"/>
            <a:ea typeface="+mn-ea"/>
            <a:cs typeface="+mn-cs"/>
          </a:endParaRPr>
        </a:p>
        <a:p>
          <a:endParaRPr lang="en-US" sz="1900">
            <a:solidFill>
              <a:schemeClr val="bg1">
                <a:lumMod val="95000"/>
              </a:schemeClr>
            </a:solidFill>
            <a:effectLst/>
            <a:latin typeface="+mn-lt"/>
            <a:ea typeface="+mn-ea"/>
            <a:cs typeface="+mn-cs"/>
          </a:endParaRPr>
        </a:p>
        <a:p>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Joslynne, I couldn’t see how my present day habits were affecting the</a:t>
          </a:r>
          <a:r>
            <a:rPr lang="en-US" sz="1900" baseline="0">
              <a:solidFill>
                <a:schemeClr val="bg1">
                  <a:lumMod val="95000"/>
                </a:schemeClr>
              </a:solidFill>
              <a:effectLst/>
              <a:latin typeface="+mn-lt"/>
              <a:ea typeface="+mn-ea"/>
              <a:cs typeface="+mn-cs"/>
            </a:rPr>
            <a:t> </a:t>
          </a:r>
        </a:p>
        <a:p>
          <a:r>
            <a:rPr lang="en-US" sz="1900" i="1" baseline="0">
              <a:solidFill>
                <a:schemeClr val="bg1">
                  <a:lumMod val="95000"/>
                </a:schemeClr>
              </a:solidFill>
              <a:effectLst/>
              <a:latin typeface="+mn-lt"/>
              <a:ea typeface="+mn-ea"/>
              <a:cs typeface="+mn-cs"/>
            </a:rPr>
            <a:t>"P</a:t>
          </a:r>
          <a:r>
            <a:rPr lang="en-US" sz="1900" i="1">
              <a:solidFill>
                <a:schemeClr val="bg1">
                  <a:lumMod val="95000"/>
                </a:schemeClr>
              </a:solidFill>
              <a:effectLst/>
              <a:latin typeface="+mn-lt"/>
              <a:ea typeface="+mn-ea"/>
              <a:cs typeface="+mn-cs"/>
            </a:rPr>
            <a:t>rojected Image"</a:t>
          </a:r>
          <a:r>
            <a:rPr lang="en-US" sz="1900">
              <a:solidFill>
                <a:schemeClr val="bg1">
                  <a:lumMod val="95000"/>
                </a:schemeClr>
              </a:solidFill>
              <a:effectLst/>
              <a:latin typeface="+mn-lt"/>
              <a:ea typeface="+mn-ea"/>
              <a:cs typeface="+mn-cs"/>
            </a:rPr>
            <a:t> you saw for our future.</a:t>
          </a:r>
        </a:p>
        <a:p>
          <a:endParaRPr lang="en-US" sz="1900">
            <a:solidFill>
              <a:schemeClr val="bg1">
                <a:lumMod val="95000"/>
              </a:schemeClr>
            </a:solidFill>
            <a:effectLst/>
            <a:latin typeface="+mn-lt"/>
            <a:ea typeface="+mn-ea"/>
            <a:cs typeface="+mn-cs"/>
          </a:endParaRPr>
        </a:p>
        <a:p>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It’s like I kept leaning on your scaff tower, or shaking your flown truss, as you were making adjustments to your projector stacks. </a:t>
          </a:r>
        </a:p>
        <a:p>
          <a:endParaRPr lang="en-US" sz="1900">
            <a:solidFill>
              <a:schemeClr val="bg1">
                <a:lumMod val="95000"/>
              </a:schemeClr>
            </a:solidFill>
            <a:effectLst/>
            <a:latin typeface="+mn-lt"/>
            <a:ea typeface="+mn-ea"/>
            <a:cs typeface="+mn-cs"/>
          </a:endParaRPr>
        </a:p>
        <a:p>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I Get It!</a:t>
          </a:r>
        </a:p>
        <a:p>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I’m sorry!</a:t>
          </a:r>
        </a:p>
        <a:p>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I didn't</a:t>
          </a:r>
          <a:r>
            <a:rPr lang="en-US" sz="1900" baseline="0">
              <a:solidFill>
                <a:schemeClr val="bg1">
                  <a:lumMod val="95000"/>
                </a:schemeClr>
              </a:solidFill>
              <a:effectLst/>
              <a:latin typeface="+mn-lt"/>
              <a:ea typeface="+mn-ea"/>
              <a:cs typeface="+mn-cs"/>
            </a:rPr>
            <a:t> realize how much I was hurting you.</a:t>
          </a:r>
        </a:p>
        <a:p>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But, now...Now, I Understand!</a:t>
          </a:r>
        </a:p>
        <a:p>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In fact, I OVER-Stand</a:t>
          </a:r>
          <a:r>
            <a:rPr lang="en-US" sz="1900" baseline="0">
              <a:solidFill>
                <a:schemeClr val="bg1">
                  <a:lumMod val="95000"/>
                </a:schemeClr>
              </a:solidFill>
              <a:effectLst/>
              <a:latin typeface="+mn-lt"/>
              <a:ea typeface="+mn-ea"/>
              <a:cs typeface="+mn-cs"/>
            </a:rPr>
            <a:t>  .</a:t>
          </a:r>
          <a:endParaRPr lang="en-US" sz="1900">
            <a:solidFill>
              <a:schemeClr val="bg1">
                <a:lumMod val="95000"/>
              </a:schemeClr>
            </a:solidFill>
            <a:effectLst/>
            <a:latin typeface="+mn-lt"/>
            <a:ea typeface="+mn-ea"/>
            <a:cs typeface="+mn-cs"/>
          </a:endParaRPr>
        </a:p>
        <a:p>
          <a:endParaRPr lang="en-US" sz="1900">
            <a:solidFill>
              <a:schemeClr val="bg1">
                <a:lumMod val="95000"/>
              </a:schemeClr>
            </a:solidFill>
            <a:effectLst/>
            <a:latin typeface="+mn-lt"/>
            <a:ea typeface="+mn-ea"/>
            <a:cs typeface="+mn-cs"/>
          </a:endParaRPr>
        </a:p>
        <a:p>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Joslynne ,  </a:t>
          </a:r>
          <a:r>
            <a:rPr lang="en-US" sz="1900" i="1">
              <a:solidFill>
                <a:schemeClr val="bg1">
                  <a:lumMod val="95000"/>
                </a:schemeClr>
              </a:solidFill>
              <a:effectLst/>
              <a:latin typeface="+mn-lt"/>
              <a:ea typeface="+mn-ea"/>
              <a:cs typeface="+mn-cs"/>
            </a:rPr>
            <a:t>J_AP101</a:t>
          </a:r>
          <a:r>
            <a:rPr lang="en-US" sz="1900">
              <a:solidFill>
                <a:schemeClr val="bg1">
                  <a:lumMod val="95000"/>
                </a:schemeClr>
              </a:solidFill>
              <a:effectLst/>
              <a:latin typeface="+mn-lt"/>
              <a:ea typeface="+mn-ea"/>
              <a:cs typeface="+mn-cs"/>
            </a:rPr>
            <a:t>  is dedicated to  YOU ,  MY</a:t>
          </a:r>
          <a:r>
            <a:rPr lang="en-US" sz="1900" baseline="0">
              <a:solidFill>
                <a:schemeClr val="bg1">
                  <a:lumMod val="95000"/>
                </a:schemeClr>
              </a:solidFill>
              <a:effectLst/>
              <a:latin typeface="+mn-lt"/>
              <a:ea typeface="+mn-ea"/>
              <a:cs typeface="+mn-cs"/>
            </a:rPr>
            <a:t> WIFE ,  MY BRIDE </a:t>
          </a:r>
          <a:r>
            <a:rPr lang="en-US" sz="1900">
              <a:solidFill>
                <a:schemeClr val="bg1">
                  <a:lumMod val="95000"/>
                </a:schemeClr>
              </a:solidFill>
              <a:effectLst/>
              <a:latin typeface="+mn-lt"/>
              <a:ea typeface="+mn-ea"/>
              <a:cs typeface="+mn-cs"/>
            </a:rPr>
            <a:t>,  on</a:t>
          </a:r>
          <a:r>
            <a:rPr lang="en-US" sz="1900" baseline="0">
              <a:solidFill>
                <a:schemeClr val="bg1">
                  <a:lumMod val="95000"/>
                </a:schemeClr>
              </a:solidFill>
              <a:effectLst/>
              <a:latin typeface="+mn-lt"/>
              <a:ea typeface="+mn-ea"/>
              <a:cs typeface="+mn-cs"/>
            </a:rPr>
            <a:t> this day ,</a:t>
          </a:r>
          <a:r>
            <a:rPr lang="en-US" sz="1900">
              <a:solidFill>
                <a:schemeClr val="bg1">
                  <a:lumMod val="95000"/>
                </a:schemeClr>
              </a:solidFill>
              <a:effectLst/>
              <a:latin typeface="+mn-lt"/>
              <a:ea typeface="+mn-ea"/>
              <a:cs typeface="+mn-cs"/>
            </a:rPr>
            <a:t> 04.03.2025 ,  because I want </a:t>
          </a:r>
          <a:r>
            <a:rPr lang="en-US" sz="1900" i="1">
              <a:solidFill>
                <a:schemeClr val="bg1">
                  <a:lumMod val="95000"/>
                </a:schemeClr>
              </a:solidFill>
              <a:effectLst/>
              <a:latin typeface="+mn-lt"/>
              <a:ea typeface="+mn-ea"/>
              <a:cs typeface="+mn-cs"/>
            </a:rPr>
            <a:t>You</a:t>
          </a:r>
          <a:r>
            <a:rPr lang="en-US" sz="1900">
              <a:solidFill>
                <a:schemeClr val="bg1">
                  <a:lumMod val="95000"/>
                </a:schemeClr>
              </a:solidFill>
              <a:effectLst/>
              <a:latin typeface="+mn-lt"/>
              <a:ea typeface="+mn-ea"/>
              <a:cs typeface="+mn-cs"/>
            </a:rPr>
            <a:t> </a:t>
          </a:r>
          <a:r>
            <a:rPr lang="en-US" sz="1900" i="1">
              <a:solidFill>
                <a:schemeClr val="bg1">
                  <a:lumMod val="95000"/>
                </a:schemeClr>
              </a:solidFill>
              <a:effectLst/>
              <a:latin typeface="+mn-lt"/>
              <a:ea typeface="+mn-ea"/>
              <a:cs typeface="+mn-cs"/>
            </a:rPr>
            <a:t>To Know</a:t>
          </a:r>
          <a:r>
            <a:rPr lang="en-US" sz="1900">
              <a:solidFill>
                <a:schemeClr val="bg1">
                  <a:lumMod val="95000"/>
                </a:schemeClr>
              </a:solidFill>
              <a:effectLst/>
              <a:latin typeface="+mn-lt"/>
              <a:ea typeface="+mn-ea"/>
              <a:cs typeface="+mn-cs"/>
            </a:rPr>
            <a:t>, </a:t>
          </a:r>
          <a:r>
            <a:rPr lang="en-US" sz="1900" baseline="0">
              <a:solidFill>
                <a:schemeClr val="bg1">
                  <a:lumMod val="95000"/>
                </a:schemeClr>
              </a:solidFill>
              <a:effectLst/>
              <a:latin typeface="+mn-lt"/>
              <a:ea typeface="+mn-ea"/>
              <a:cs typeface="+mn-cs"/>
            </a:rPr>
            <a:t> </a:t>
          </a:r>
          <a:r>
            <a:rPr lang="en-US" sz="1900">
              <a:solidFill>
                <a:schemeClr val="bg1">
                  <a:lumMod val="95000"/>
                </a:schemeClr>
              </a:solidFill>
              <a:effectLst/>
              <a:latin typeface="+mn-lt"/>
              <a:ea typeface="+mn-ea"/>
              <a:cs typeface="+mn-cs"/>
            </a:rPr>
            <a:t> I   GET  " </a:t>
          </a:r>
          <a:r>
            <a:rPr lang="en-US" sz="1900" b="1">
              <a:solidFill>
                <a:schemeClr val="bg1">
                  <a:lumMod val="95000"/>
                </a:schemeClr>
              </a:solidFill>
              <a:effectLst/>
              <a:latin typeface="+mn-lt"/>
              <a:ea typeface="+mn-ea"/>
              <a:cs typeface="+mn-cs"/>
            </a:rPr>
            <a:t>IT</a:t>
          </a:r>
          <a:r>
            <a:rPr lang="en-US" sz="1900">
              <a:solidFill>
                <a:schemeClr val="bg1">
                  <a:lumMod val="95000"/>
                </a:schemeClr>
              </a:solidFill>
              <a:effectLst/>
              <a:latin typeface="+mn-lt"/>
              <a:ea typeface="+mn-ea"/>
              <a:cs typeface="+mn-cs"/>
            </a:rPr>
            <a:t> "  !  </a:t>
          </a:r>
        </a:p>
        <a:p>
          <a:endParaRPr lang="en-US" sz="1900">
            <a:solidFill>
              <a:schemeClr val="bg1">
                <a:lumMod val="95000"/>
              </a:schemeClr>
            </a:solidFill>
            <a:effectLst/>
            <a:latin typeface="+mn-lt"/>
            <a:ea typeface="+mn-ea"/>
            <a:cs typeface="+mn-cs"/>
          </a:endParaRPr>
        </a:p>
        <a:p>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And…</a:t>
          </a:r>
        </a:p>
        <a:p>
          <a:pPr marL="0" marR="0" lvl="0" indent="0" defTabSz="914400" eaLnBrk="1" fontAlgn="auto" latinLnBrk="0" hangingPunct="1">
            <a:lnSpc>
              <a:spcPct val="100000"/>
            </a:lnSpc>
            <a:spcBef>
              <a:spcPts val="0"/>
            </a:spcBef>
            <a:spcAft>
              <a:spcPts val="0"/>
            </a:spcAft>
            <a:buClrTx/>
            <a:buSzTx/>
            <a:buFontTx/>
            <a:buNone/>
            <a:tabLst/>
            <a:defRPr/>
          </a:pPr>
          <a:endParaRPr lang="en-US" sz="1900">
            <a:solidFill>
              <a:schemeClr val="bg1">
                <a:lumMod val="95000"/>
              </a:schemeClr>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900">
            <a:solidFill>
              <a:schemeClr val="bg1">
                <a:lumMod val="95000"/>
              </a:schemeClr>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900">
              <a:solidFill>
                <a:schemeClr val="bg1">
                  <a:lumMod val="95000"/>
                </a:schemeClr>
              </a:solidFill>
              <a:effectLst/>
              <a:latin typeface="+mn-lt"/>
              <a:ea typeface="+mn-ea"/>
              <a:cs typeface="+mn-cs"/>
            </a:rPr>
            <a:t>I'M   SORRY  </a:t>
          </a:r>
          <a:r>
            <a:rPr lang="en-US" sz="1900" b="1">
              <a:solidFill>
                <a:schemeClr val="bg1">
                  <a:lumMod val="95000"/>
                </a:schemeClr>
              </a:solidFill>
              <a:effectLst/>
              <a:latin typeface="+mn-lt"/>
              <a:ea typeface="+mn-ea"/>
              <a:cs typeface="+mn-cs"/>
            </a:rPr>
            <a:t>.</a:t>
          </a:r>
        </a:p>
        <a:p>
          <a:endParaRPr lang="en-US" sz="1900" i="0">
            <a:solidFill>
              <a:schemeClr val="bg1">
                <a:lumMod val="95000"/>
              </a:schemeClr>
            </a:solidFill>
            <a:effectLst/>
            <a:latin typeface="+mn-lt"/>
            <a:ea typeface="+mn-ea"/>
            <a:cs typeface="+mn-cs"/>
          </a:endParaRPr>
        </a:p>
        <a:p>
          <a:endParaRPr lang="en-US" sz="1900" i="0">
            <a:solidFill>
              <a:schemeClr val="bg1">
                <a:lumMod val="95000"/>
              </a:schemeClr>
            </a:solidFill>
            <a:effectLst/>
            <a:latin typeface="+mn-lt"/>
            <a:ea typeface="+mn-ea"/>
            <a:cs typeface="+mn-cs"/>
          </a:endParaRPr>
        </a:p>
        <a:p>
          <a:endParaRPr lang="en-US" sz="1900" i="0">
            <a:solidFill>
              <a:schemeClr val="bg1">
                <a:lumMod val="95000"/>
              </a:schemeClr>
            </a:solidFill>
            <a:effectLst/>
            <a:latin typeface="+mn-lt"/>
            <a:ea typeface="+mn-ea"/>
            <a:cs typeface="+mn-cs"/>
          </a:endParaRPr>
        </a:p>
        <a:p>
          <a:r>
            <a:rPr lang="en-US" sz="1900" i="1">
              <a:solidFill>
                <a:schemeClr val="bg1">
                  <a:lumMod val="95000"/>
                </a:schemeClr>
              </a:solidFill>
              <a:effectLst/>
              <a:latin typeface="+mn-lt"/>
              <a:ea typeface="+mn-ea"/>
              <a:cs typeface="+mn-cs"/>
            </a:rPr>
            <a:t>Joslynne ,  I Love You !</a:t>
          </a:r>
        </a:p>
        <a:p>
          <a:endParaRPr lang="en-US" sz="1900" i="0">
            <a:solidFill>
              <a:schemeClr val="bg1">
                <a:lumMod val="95000"/>
              </a:schemeClr>
            </a:solidFill>
            <a:effectLst/>
            <a:latin typeface="+mn-lt"/>
            <a:ea typeface="+mn-ea"/>
            <a:cs typeface="+mn-cs"/>
          </a:endParaRPr>
        </a:p>
        <a:p>
          <a:endParaRPr lang="en-US" sz="1900" i="0">
            <a:solidFill>
              <a:schemeClr val="bg1">
                <a:lumMod val="95000"/>
              </a:schemeClr>
            </a:solidFill>
            <a:effectLst/>
            <a:latin typeface="+mn-lt"/>
            <a:ea typeface="+mn-ea"/>
            <a:cs typeface="+mn-cs"/>
          </a:endParaRPr>
        </a:p>
        <a:p>
          <a:r>
            <a:rPr lang="en-US" sz="1900" i="1">
              <a:solidFill>
                <a:schemeClr val="bg1">
                  <a:lumMod val="95000"/>
                </a:schemeClr>
              </a:solidFill>
              <a:effectLst/>
              <a:latin typeface="+mn-lt"/>
              <a:ea typeface="+mn-ea"/>
              <a:cs typeface="+mn-cs"/>
            </a:rPr>
            <a:t>I</a:t>
          </a:r>
          <a:r>
            <a:rPr lang="en-US" sz="1900" i="1" baseline="0">
              <a:solidFill>
                <a:schemeClr val="bg1">
                  <a:lumMod val="95000"/>
                </a:schemeClr>
              </a:solidFill>
              <a:effectLst/>
              <a:latin typeface="+mn-lt"/>
              <a:ea typeface="+mn-ea"/>
              <a:cs typeface="+mn-cs"/>
            </a:rPr>
            <a:t> Love YOU ,  </a:t>
          </a:r>
          <a:r>
            <a:rPr lang="en-US" sz="1900" i="1">
              <a:solidFill>
                <a:schemeClr val="bg1">
                  <a:lumMod val="95000"/>
                </a:schemeClr>
              </a:solidFill>
              <a:effectLst/>
              <a:latin typeface="+mn-lt"/>
              <a:ea typeface="+mn-ea"/>
              <a:cs typeface="+mn-cs"/>
            </a:rPr>
            <a:t>4Eva-Eva!</a:t>
          </a:r>
          <a:r>
            <a:rPr lang="en-US" sz="1900" i="1" baseline="0">
              <a:solidFill>
                <a:schemeClr val="bg1">
                  <a:lumMod val="95000"/>
                </a:schemeClr>
              </a:solidFill>
              <a:effectLst/>
              <a:latin typeface="+mn-lt"/>
              <a:ea typeface="+mn-ea"/>
              <a:cs typeface="+mn-cs"/>
            </a:rPr>
            <a:t> </a:t>
          </a:r>
        </a:p>
        <a:p>
          <a:endParaRPr lang="en-US" sz="1900" i="0" baseline="0">
            <a:solidFill>
              <a:schemeClr val="bg1">
                <a:lumMod val="95000"/>
              </a:schemeClr>
            </a:solidFill>
            <a:effectLst/>
            <a:latin typeface="+mn-lt"/>
            <a:ea typeface="+mn-ea"/>
            <a:cs typeface="+mn-cs"/>
          </a:endParaRPr>
        </a:p>
        <a:p>
          <a:endParaRPr lang="en-US" sz="1900" i="0" baseline="0">
            <a:solidFill>
              <a:schemeClr val="bg1">
                <a:lumMod val="95000"/>
              </a:schemeClr>
            </a:solidFill>
            <a:effectLst/>
            <a:latin typeface="+mn-lt"/>
            <a:ea typeface="+mn-ea"/>
            <a:cs typeface="+mn-cs"/>
          </a:endParaRPr>
        </a:p>
        <a:p>
          <a:r>
            <a:rPr lang="en-US" sz="1900" i="1" baseline="0">
              <a:solidFill>
                <a:schemeClr val="bg1">
                  <a:lumMod val="95000"/>
                </a:schemeClr>
              </a:solidFill>
              <a:effectLst/>
              <a:latin typeface="+mn-lt"/>
              <a:ea typeface="+mn-ea"/>
              <a:cs typeface="+mn-cs"/>
            </a:rPr>
            <a:t>4Eva-Eva?</a:t>
          </a:r>
        </a:p>
        <a:p>
          <a:endParaRPr lang="en-US" sz="1900" baseline="0">
            <a:solidFill>
              <a:schemeClr val="bg1">
                <a:lumMod val="95000"/>
              </a:schemeClr>
            </a:solidFill>
            <a:effectLst/>
            <a:latin typeface="+mn-lt"/>
            <a:ea typeface="+mn-ea"/>
            <a:cs typeface="+mn-cs"/>
          </a:endParaRPr>
        </a:p>
        <a:p>
          <a:endParaRPr lang="en-US" sz="1900" baseline="0">
            <a:solidFill>
              <a:schemeClr val="bg1">
                <a:lumMod val="95000"/>
              </a:schemeClr>
            </a:solidFill>
            <a:effectLst/>
            <a:latin typeface="+mn-lt"/>
            <a:ea typeface="+mn-ea"/>
            <a:cs typeface="+mn-cs"/>
          </a:endParaRPr>
        </a:p>
        <a:p>
          <a:r>
            <a:rPr lang="en-US" sz="1900" baseline="0">
              <a:solidFill>
                <a:schemeClr val="bg1">
                  <a:lumMod val="95000"/>
                </a:schemeClr>
              </a:solidFill>
              <a:effectLst/>
              <a:latin typeface="+mn-lt"/>
              <a:ea typeface="+mn-ea"/>
              <a:cs typeface="+mn-cs"/>
            </a:rPr>
            <a:t>YES!  4Eva-Eva   </a:t>
          </a:r>
          <a:r>
            <a:rPr lang="en-US" sz="1900" b="1" baseline="0">
              <a:solidFill>
                <a:schemeClr val="bg1">
                  <a:lumMod val="95000"/>
                </a:schemeClr>
              </a:solidFill>
              <a:effectLst/>
              <a:latin typeface="+mn-lt"/>
              <a:ea typeface="+mn-ea"/>
              <a:cs typeface="+mn-cs"/>
            </a:rPr>
            <a:t>.</a:t>
          </a:r>
        </a:p>
        <a:p>
          <a:endParaRPr lang="en-US" sz="1900" baseline="0">
            <a:solidFill>
              <a:schemeClr val="bg1">
                <a:lumMod val="95000"/>
              </a:schemeClr>
            </a:solidFill>
            <a:effectLst/>
            <a:latin typeface="+mn-lt"/>
            <a:ea typeface="+mn-ea"/>
            <a:cs typeface="+mn-cs"/>
          </a:endParaRPr>
        </a:p>
        <a:p>
          <a:r>
            <a:rPr lang="en-US" sz="3000">
              <a:solidFill>
                <a:schemeClr val="bg1">
                  <a:lumMod val="95000"/>
                </a:schemeClr>
              </a:solidFill>
              <a:effectLst/>
              <a:latin typeface="+mn-lt"/>
              <a:ea typeface="+mn-ea"/>
              <a:cs typeface="+mn-cs"/>
            </a:rPr>
            <a:t>👩🏾‍❤️‍👨🏾</a:t>
          </a:r>
        </a:p>
        <a:p>
          <a:endParaRPr lang="en-US" sz="1900" i="0">
            <a:solidFill>
              <a:schemeClr val="bg1">
                <a:lumMod val="95000"/>
              </a:schemeClr>
            </a:solidFill>
            <a:effectLst/>
            <a:latin typeface="+mn-lt"/>
            <a:ea typeface="+mn-ea"/>
            <a:cs typeface="+mn-cs"/>
          </a:endParaRPr>
        </a:p>
        <a:p>
          <a:endParaRPr lang="en-US" sz="1900" i="0">
            <a:solidFill>
              <a:schemeClr val="bg1">
                <a:lumMod val="95000"/>
              </a:schemeClr>
            </a:solidFill>
            <a:effectLst/>
            <a:latin typeface="+mn-lt"/>
            <a:ea typeface="+mn-ea"/>
            <a:cs typeface="+mn-cs"/>
          </a:endParaRPr>
        </a:p>
        <a:p>
          <a:r>
            <a:rPr lang="en-US" sz="1900" i="1">
              <a:solidFill>
                <a:schemeClr val="bg1">
                  <a:lumMod val="95000"/>
                </a:schemeClr>
              </a:solidFill>
              <a:effectLst/>
              <a:latin typeface="+mn-lt"/>
              <a:ea typeface="+mn-ea"/>
              <a:cs typeface="+mn-cs"/>
            </a:rPr>
            <a:t>See it </a:t>
          </a:r>
          <a:r>
            <a:rPr lang="en-US" sz="1900" b="0" i="1">
              <a:solidFill>
                <a:srgbClr val="FF0000"/>
              </a:solidFill>
              <a:effectLst/>
              <a:latin typeface="+mn-lt"/>
              <a:ea typeface="+mn-ea"/>
              <a:cs typeface="+mn-cs"/>
            </a:rPr>
            <a:t>.</a:t>
          </a:r>
          <a:r>
            <a:rPr lang="en-US" sz="1900" i="1">
              <a:solidFill>
                <a:schemeClr val="bg1">
                  <a:lumMod val="95000"/>
                </a:schemeClr>
              </a:solidFill>
              <a:effectLst/>
              <a:latin typeface="+mn-lt"/>
              <a:ea typeface="+mn-ea"/>
              <a:cs typeface="+mn-cs"/>
            </a:rPr>
            <a:t>  Believe it </a:t>
          </a:r>
          <a:r>
            <a:rPr lang="en-US" sz="1900" i="1">
              <a:solidFill>
                <a:srgbClr val="00B050"/>
              </a:solidFill>
              <a:effectLst/>
              <a:latin typeface="+mn-lt"/>
              <a:ea typeface="+mn-ea"/>
              <a:cs typeface="+mn-cs"/>
            </a:rPr>
            <a:t>.</a:t>
          </a:r>
          <a:r>
            <a:rPr lang="en-US" sz="1900" i="1">
              <a:solidFill>
                <a:schemeClr val="bg1">
                  <a:lumMod val="95000"/>
                </a:schemeClr>
              </a:solidFill>
              <a:effectLst/>
              <a:latin typeface="+mn-lt"/>
              <a:ea typeface="+mn-ea"/>
              <a:cs typeface="+mn-cs"/>
            </a:rPr>
            <a:t>  Achieve it </a:t>
          </a:r>
          <a:r>
            <a:rPr lang="en-US" sz="1900" i="1">
              <a:solidFill>
                <a:srgbClr val="0070C0"/>
              </a:solidFill>
              <a:effectLst/>
              <a:latin typeface="+mn-lt"/>
              <a:ea typeface="+mn-ea"/>
              <a:cs typeface="+mn-cs"/>
            </a:rPr>
            <a:t>.</a:t>
          </a:r>
          <a:r>
            <a:rPr lang="en-US" sz="1900" i="1">
              <a:solidFill>
                <a:schemeClr val="bg1">
                  <a:lumMod val="95000"/>
                </a:schemeClr>
              </a:solidFill>
              <a:effectLst/>
              <a:latin typeface="+mn-lt"/>
              <a:ea typeface="+mn-ea"/>
              <a:cs typeface="+mn-cs"/>
            </a:rPr>
            <a:t>  </a:t>
          </a:r>
        </a:p>
        <a:p>
          <a:r>
            <a:rPr lang="en-US" sz="1900" i="1">
              <a:solidFill>
                <a:srgbClr val="E5E112"/>
              </a:solidFill>
              <a:effectLst/>
              <a:latin typeface="+mn-lt"/>
              <a:ea typeface="+mn-ea"/>
              <a:cs typeface="+mn-cs"/>
            </a:rPr>
            <a:t>#</a:t>
          </a:r>
          <a:r>
            <a:rPr lang="en-US" sz="1900" i="1">
              <a:solidFill>
                <a:schemeClr val="bg1">
                  <a:lumMod val="95000"/>
                </a:schemeClr>
              </a:solidFill>
              <a:effectLst/>
              <a:latin typeface="+mn-lt"/>
              <a:ea typeface="+mn-ea"/>
              <a:cs typeface="+mn-cs"/>
            </a:rPr>
            <a:t>Projection101</a:t>
          </a:r>
        </a:p>
      </xdr:txBody>
    </xdr:sp>
    <xdr:clientData/>
  </xdr:twoCellAnchor>
  <xdr:twoCellAnchor>
    <xdr:from>
      <xdr:col>4</xdr:col>
      <xdr:colOff>793750</xdr:colOff>
      <xdr:row>63</xdr:row>
      <xdr:rowOff>56269</xdr:rowOff>
    </xdr:from>
    <xdr:to>
      <xdr:col>15</xdr:col>
      <xdr:colOff>793750</xdr:colOff>
      <xdr:row>72</xdr:row>
      <xdr:rowOff>158323</xdr:rowOff>
    </xdr:to>
    <xdr:sp macro="" textlink="">
      <xdr:nvSpPr>
        <xdr:cNvPr id="6" name="TextBox 5">
          <a:extLst>
            <a:ext uri="{FF2B5EF4-FFF2-40B4-BE49-F238E27FC236}">
              <a16:creationId xmlns:a16="http://schemas.microsoft.com/office/drawing/2014/main" id="{DF013F13-15BD-3A42-9075-C524A5C91C90}"/>
            </a:ext>
          </a:extLst>
        </xdr:cNvPr>
        <xdr:cNvSpPr txBox="1"/>
      </xdr:nvSpPr>
      <xdr:spPr>
        <a:xfrm>
          <a:off x="4112683" y="11147602"/>
          <a:ext cx="9601200" cy="18969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900">
              <a:solidFill>
                <a:schemeClr val="bg1"/>
              </a:solidFill>
              <a:latin typeface="Futura Medium" panose="020B0602020204020303" pitchFamily="34" charset="-79"/>
              <a:cs typeface="Futura Medium" panose="020B0602020204020303" pitchFamily="34" charset="-79"/>
            </a:rPr>
            <a:t> J_AP101 - </a:t>
          </a:r>
          <a:r>
            <a:rPr lang="en-US" sz="1900" b="0" i="0">
              <a:solidFill>
                <a:schemeClr val="bg1"/>
              </a:solidFill>
              <a:effectLst/>
              <a:latin typeface="Futura Medium" panose="020B0602020204020303" pitchFamily="34" charset="-79"/>
              <a:ea typeface="+mn-ea"/>
              <a:cs typeface="Futura Medium" panose="020B0602020204020303" pitchFamily="34" charset="-79"/>
            </a:rPr>
            <a:t>A Budgeting Template &amp; Financial Projection Resource for</a:t>
          </a:r>
        </a:p>
        <a:p>
          <a:pPr marL="0" marR="0" lvl="0" indent="0" algn="ctr" defTabSz="914400" eaLnBrk="1" fontAlgn="auto" latinLnBrk="0" hangingPunct="1">
            <a:lnSpc>
              <a:spcPct val="100000"/>
            </a:lnSpc>
            <a:spcBef>
              <a:spcPts val="0"/>
            </a:spcBef>
            <a:spcAft>
              <a:spcPts val="0"/>
            </a:spcAft>
            <a:buClrTx/>
            <a:buSzTx/>
            <a:buFontTx/>
            <a:buNone/>
            <a:tabLst/>
            <a:defRPr/>
          </a:pPr>
          <a:endParaRPr lang="en-US" sz="1000" b="0" i="0">
            <a:solidFill>
              <a:schemeClr val="bg1"/>
            </a:solidFill>
            <a:effectLst/>
            <a:latin typeface="Futura Medium" panose="020B0602020204020303" pitchFamily="34" charset="-79"/>
            <a:ea typeface="+mn-ea"/>
            <a:cs typeface="Futura Medium" panose="020B0602020204020303" pitchFamily="34" charset="-79"/>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US" sz="1900" b="0" i="0">
              <a:solidFill>
                <a:schemeClr val="bg1"/>
              </a:solidFill>
              <a:effectLst/>
              <a:latin typeface="Futura Medium" panose="020B0602020204020303" pitchFamily="34" charset="-79"/>
              <a:ea typeface="+mn-ea"/>
              <a:cs typeface="Futura Medium" panose="020B0602020204020303" pitchFamily="34" charset="-79"/>
            </a:rPr>
            <a:t>Freelancers, 1099 Independent Contractors, Entrepreneurs &amp; Small Business Owners</a:t>
          </a:r>
          <a:endParaRPr lang="en-US" sz="1900">
            <a:solidFill>
              <a:schemeClr val="bg1"/>
            </a:solidFill>
            <a:effectLst/>
            <a:latin typeface="Futura Medium" panose="020B0602020204020303" pitchFamily="34" charset="-79"/>
            <a:ea typeface="+mn-ea"/>
            <a:cs typeface="Futura Medium" panose="020B0602020204020303" pitchFamily="34" charset="-79"/>
          </a:endParaRPr>
        </a:p>
        <a:p>
          <a:pPr algn="ctr"/>
          <a:endParaRPr lang="en-US" sz="1100">
            <a:latin typeface="Futura Medium" panose="020B0602020204020303" pitchFamily="34" charset="-79"/>
            <a:cs typeface="Futura Medium" panose="020B0602020204020303" pitchFamily="34" charset="-79"/>
          </a:endParaRPr>
        </a:p>
      </xdr:txBody>
    </xdr:sp>
    <xdr:clientData/>
  </xdr:twoCellAnchor>
  <xdr:twoCellAnchor>
    <xdr:from>
      <xdr:col>0</xdr:col>
      <xdr:colOff>203192</xdr:colOff>
      <xdr:row>0</xdr:row>
      <xdr:rowOff>28722</xdr:rowOff>
    </xdr:from>
    <xdr:to>
      <xdr:col>20</xdr:col>
      <xdr:colOff>785268</xdr:colOff>
      <xdr:row>59</xdr:row>
      <xdr:rowOff>110687</xdr:rowOff>
    </xdr:to>
    <xdr:grpSp>
      <xdr:nvGrpSpPr>
        <xdr:cNvPr id="9" name="Group 8">
          <a:extLst>
            <a:ext uri="{FF2B5EF4-FFF2-40B4-BE49-F238E27FC236}">
              <a16:creationId xmlns:a16="http://schemas.microsoft.com/office/drawing/2014/main" id="{A895CC52-289A-67A4-B42B-4B4571150FF9}"/>
            </a:ext>
          </a:extLst>
        </xdr:cNvPr>
        <xdr:cNvGrpSpPr>
          <a:grpSpLocks noChangeAspect="1"/>
        </xdr:cNvGrpSpPr>
      </xdr:nvGrpSpPr>
      <xdr:grpSpPr>
        <a:xfrm>
          <a:off x="203192" y="28722"/>
          <a:ext cx="17568326" cy="9495840"/>
          <a:chOff x="136243" y="549989"/>
          <a:chExt cx="17063486" cy="10208672"/>
        </a:xfrm>
      </xdr:grpSpPr>
      <xdr:pic>
        <xdr:nvPicPr>
          <xdr:cNvPr id="4" name="Picture 3">
            <a:extLst>
              <a:ext uri="{FF2B5EF4-FFF2-40B4-BE49-F238E27FC236}">
                <a16:creationId xmlns:a16="http://schemas.microsoft.com/office/drawing/2014/main" id="{2C26B531-7480-7F4E-AFFD-4FF23E67932F}"/>
              </a:ext>
            </a:extLst>
          </xdr:cNvPr>
          <xdr:cNvPicPr>
            <a:picLocks noChangeAspect="1"/>
          </xdr:cNvPicPr>
        </xdr:nvPicPr>
        <xdr:blipFill>
          <a:blip xmlns:r="http://schemas.openxmlformats.org/officeDocument/2006/relationships" r:embed="rId1"/>
          <a:stretch>
            <a:fillRect/>
          </a:stretch>
        </xdr:blipFill>
        <xdr:spPr>
          <a:xfrm>
            <a:off x="136243" y="549989"/>
            <a:ext cx="17063486" cy="10208672"/>
          </a:xfrm>
          <a:prstGeom prst="rect">
            <a:avLst/>
          </a:prstGeom>
        </xdr:spPr>
      </xdr:pic>
      <xdr:sp macro="" textlink="">
        <xdr:nvSpPr>
          <xdr:cNvPr id="7" name="TextBox 6">
            <a:extLst>
              <a:ext uri="{FF2B5EF4-FFF2-40B4-BE49-F238E27FC236}">
                <a16:creationId xmlns:a16="http://schemas.microsoft.com/office/drawing/2014/main" id="{1CC89BD7-78D6-144C-8B14-69B081F1F423}"/>
              </a:ext>
            </a:extLst>
          </xdr:cNvPr>
          <xdr:cNvSpPr txBox="1"/>
        </xdr:nvSpPr>
        <xdr:spPr>
          <a:xfrm>
            <a:off x="6103306" y="6648199"/>
            <a:ext cx="5325527" cy="1195234"/>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sz="7200">
                <a:solidFill>
                  <a:schemeClr val="bg1"/>
                </a:solidFill>
                <a:effectLst/>
                <a:latin typeface="Futura Medium" panose="020B0602020204020303" pitchFamily="34" charset="-79"/>
                <a:ea typeface="+mn-ea"/>
                <a:cs typeface="Futura Medium" panose="020B0602020204020303" pitchFamily="34" charset="-79"/>
              </a:rPr>
              <a:t>CLEMCO.U</a:t>
            </a:r>
            <a:endParaRPr lang="en-US" sz="7200">
              <a:latin typeface="Futura Medium" panose="020B0602020204020303" pitchFamily="34" charset="-79"/>
              <a:cs typeface="Futura Medium" panose="020B0602020204020303" pitchFamily="34" charset="-79"/>
            </a:endParaRPr>
          </a:p>
        </xdr:txBody>
      </xdr:sp>
      <xdr:sp macro="" textlink="">
        <xdr:nvSpPr>
          <xdr:cNvPr id="8" name="TextBox 7">
            <a:extLst>
              <a:ext uri="{FF2B5EF4-FFF2-40B4-BE49-F238E27FC236}">
                <a16:creationId xmlns:a16="http://schemas.microsoft.com/office/drawing/2014/main" id="{D427E4CA-18C5-BF42-A3CE-44499C70A9C1}"/>
              </a:ext>
            </a:extLst>
          </xdr:cNvPr>
          <xdr:cNvSpPr txBox="1"/>
        </xdr:nvSpPr>
        <xdr:spPr>
          <a:xfrm>
            <a:off x="6814508" y="7924960"/>
            <a:ext cx="3826926" cy="829733"/>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4000">
                <a:solidFill>
                  <a:schemeClr val="bg1"/>
                </a:solidFill>
                <a:effectLst/>
                <a:latin typeface="Futura Medium" panose="020B0602020204020303" pitchFamily="34" charset="-79"/>
                <a:ea typeface="+mn-ea"/>
                <a:cs typeface="Futura Medium" panose="020B0602020204020303" pitchFamily="34" charset="-79"/>
              </a:rPr>
              <a:t>Presents:</a:t>
            </a:r>
            <a:endParaRPr lang="en-US" sz="4000">
              <a:latin typeface="Futura Medium" panose="020B0602020204020303" pitchFamily="34" charset="-79"/>
              <a:cs typeface="Futura Medium" panose="020B0602020204020303" pitchFamily="34" charset="-79"/>
            </a:endParaRPr>
          </a:p>
        </xdr:txBody>
      </xdr:sp>
    </xdr:grpSp>
    <xdr:clientData/>
  </xdr:twoCellAnchor>
  <xdr:twoCellAnchor editAs="oneCell">
    <xdr:from>
      <xdr:col>26</xdr:col>
      <xdr:colOff>41307</xdr:colOff>
      <xdr:row>477</xdr:row>
      <xdr:rowOff>150331</xdr:rowOff>
    </xdr:from>
    <xdr:to>
      <xdr:col>34</xdr:col>
      <xdr:colOff>679935</xdr:colOff>
      <xdr:row>522</xdr:row>
      <xdr:rowOff>111626</xdr:rowOff>
    </xdr:to>
    <xdr:pic>
      <xdr:nvPicPr>
        <xdr:cNvPr id="11" name="Picture 10">
          <a:extLst>
            <a:ext uri="{FF2B5EF4-FFF2-40B4-BE49-F238E27FC236}">
              <a16:creationId xmlns:a16="http://schemas.microsoft.com/office/drawing/2014/main" id="{0C480B78-B831-2D66-9BB6-FD247EDFE27F}"/>
            </a:ext>
          </a:extLst>
        </xdr:cNvPr>
        <xdr:cNvPicPr>
          <a:picLocks noChangeAspect="1"/>
        </xdr:cNvPicPr>
      </xdr:nvPicPr>
      <xdr:blipFill>
        <a:blip xmlns:r="http://schemas.openxmlformats.org/officeDocument/2006/relationships" r:embed="rId2"/>
        <a:stretch>
          <a:fillRect/>
        </a:stretch>
      </xdr:blipFill>
      <xdr:spPr>
        <a:xfrm>
          <a:off x="28965557" y="76905956"/>
          <a:ext cx="7242628" cy="7105045"/>
        </a:xfrm>
        <a:prstGeom prst="rect">
          <a:avLst/>
        </a:prstGeom>
      </xdr:spPr>
    </xdr:pic>
    <xdr:clientData/>
  </xdr:twoCellAnchor>
  <xdr:twoCellAnchor>
    <xdr:from>
      <xdr:col>5</xdr:col>
      <xdr:colOff>528027</xdr:colOff>
      <xdr:row>69</xdr:row>
      <xdr:rowOff>128573</xdr:rowOff>
    </xdr:from>
    <xdr:to>
      <xdr:col>5</xdr:col>
      <xdr:colOff>710907</xdr:colOff>
      <xdr:row>70</xdr:row>
      <xdr:rowOff>136059</xdr:rowOff>
    </xdr:to>
    <xdr:sp macro="" textlink="">
      <xdr:nvSpPr>
        <xdr:cNvPr id="12" name="Rectangle 11">
          <a:extLst>
            <a:ext uri="{FF2B5EF4-FFF2-40B4-BE49-F238E27FC236}">
              <a16:creationId xmlns:a16="http://schemas.microsoft.com/office/drawing/2014/main" id="{B350B9DD-6EB2-3D4E-BDDF-A03A5440DA31}"/>
            </a:ext>
          </a:extLst>
        </xdr:cNvPr>
        <xdr:cNvSpPr>
          <a:spLocks noChangeAspect="1"/>
        </xdr:cNvSpPr>
      </xdr:nvSpPr>
      <xdr:spPr bwMode="auto">
        <a:xfrm>
          <a:off x="4655527" y="12130073"/>
          <a:ext cx="182880" cy="172586"/>
        </a:xfrm>
        <a:prstGeom prst="rect">
          <a:avLst/>
        </a:prstGeom>
        <a:solidFill>
          <a:srgbClr val="4D0046"/>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US" sz="1100">
            <a:solidFill>
              <a:srgbClr val="4D0046"/>
            </a:solidFill>
          </a:endParaRPr>
        </a:p>
      </xdr:txBody>
    </xdr:sp>
    <xdr:clientData/>
  </xdr:twoCellAnchor>
  <xdr:twoCellAnchor>
    <xdr:from>
      <xdr:col>10</xdr:col>
      <xdr:colOff>612232</xdr:colOff>
      <xdr:row>69</xdr:row>
      <xdr:rowOff>129206</xdr:rowOff>
    </xdr:from>
    <xdr:to>
      <xdr:col>10</xdr:col>
      <xdr:colOff>806344</xdr:colOff>
      <xdr:row>70</xdr:row>
      <xdr:rowOff>136692</xdr:rowOff>
    </xdr:to>
    <xdr:sp macro="" textlink="">
      <xdr:nvSpPr>
        <xdr:cNvPr id="13" name="Rectangle 12">
          <a:extLst>
            <a:ext uri="{FF2B5EF4-FFF2-40B4-BE49-F238E27FC236}">
              <a16:creationId xmlns:a16="http://schemas.microsoft.com/office/drawing/2014/main" id="{B1B460EE-4283-624F-BA40-62EC7D467B19}"/>
            </a:ext>
          </a:extLst>
        </xdr:cNvPr>
        <xdr:cNvSpPr>
          <a:spLocks noChangeAspect="1"/>
        </xdr:cNvSpPr>
      </xdr:nvSpPr>
      <xdr:spPr bwMode="auto">
        <a:xfrm>
          <a:off x="8867232" y="12130706"/>
          <a:ext cx="194112" cy="172586"/>
        </a:xfrm>
        <a:prstGeom prst="rect">
          <a:avLst/>
        </a:prstGeom>
        <a:solidFill>
          <a:srgbClr val="053B08"/>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US" sz="1100"/>
        </a:p>
      </xdr:txBody>
    </xdr:sp>
    <xdr:clientData/>
  </xdr:twoCellAnchor>
  <xdr:twoCellAnchor>
    <xdr:from>
      <xdr:col>15</xdr:col>
      <xdr:colOff>287341</xdr:colOff>
      <xdr:row>69</xdr:row>
      <xdr:rowOff>130779</xdr:rowOff>
    </xdr:from>
    <xdr:to>
      <xdr:col>15</xdr:col>
      <xdr:colOff>468753</xdr:colOff>
      <xdr:row>70</xdr:row>
      <xdr:rowOff>134445</xdr:rowOff>
    </xdr:to>
    <xdr:sp macro="" textlink="">
      <xdr:nvSpPr>
        <xdr:cNvPr id="14" name="Rectangle 13">
          <a:extLst>
            <a:ext uri="{FF2B5EF4-FFF2-40B4-BE49-F238E27FC236}">
              <a16:creationId xmlns:a16="http://schemas.microsoft.com/office/drawing/2014/main" id="{EBB74BA9-C12F-8846-8606-AFF520586B4E}"/>
            </a:ext>
          </a:extLst>
        </xdr:cNvPr>
        <xdr:cNvSpPr>
          <a:spLocks noChangeAspect="1"/>
        </xdr:cNvSpPr>
      </xdr:nvSpPr>
      <xdr:spPr bwMode="auto">
        <a:xfrm>
          <a:off x="13152441" y="12132279"/>
          <a:ext cx="181412" cy="168766"/>
        </a:xfrm>
        <a:prstGeom prst="rect">
          <a:avLst/>
        </a:prstGeom>
        <a:solidFill>
          <a:srgbClr val="1C2D4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US" sz="1100"/>
        </a:p>
      </xdr:txBody>
    </xdr:sp>
    <xdr:clientData/>
  </xdr:twoCellAnchor>
  <xdr:twoCellAnchor>
    <xdr:from>
      <xdr:col>22</xdr:col>
      <xdr:colOff>26736</xdr:colOff>
      <xdr:row>6</xdr:row>
      <xdr:rowOff>10861</xdr:rowOff>
    </xdr:from>
    <xdr:to>
      <xdr:col>22</xdr:col>
      <xdr:colOff>7762875</xdr:colOff>
      <xdr:row>72</xdr:row>
      <xdr:rowOff>95251</xdr:rowOff>
    </xdr:to>
    <xdr:sp macro="" textlink="">
      <xdr:nvSpPr>
        <xdr:cNvPr id="2" name="TextBox 1">
          <a:extLst>
            <a:ext uri="{FF2B5EF4-FFF2-40B4-BE49-F238E27FC236}">
              <a16:creationId xmlns:a16="http://schemas.microsoft.com/office/drawing/2014/main" id="{6A1D8481-EE6F-2B12-CE40-FF77B15F9CA5}"/>
            </a:ext>
          </a:extLst>
        </xdr:cNvPr>
        <xdr:cNvSpPr txBox="1"/>
      </xdr:nvSpPr>
      <xdr:spPr>
        <a:xfrm>
          <a:off x="18663986" y="979236"/>
          <a:ext cx="7736139" cy="11355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500" i="1" u="sng">
              <a:solidFill>
                <a:schemeClr val="bg1">
                  <a:lumMod val="95000"/>
                </a:schemeClr>
              </a:solidFill>
              <a:effectLst/>
              <a:latin typeface="Futura Medium" panose="020B0602020204020303" pitchFamily="34" charset="-79"/>
              <a:ea typeface="+mn-ea"/>
              <a:cs typeface="Futura Medium" panose="020B0602020204020303" pitchFamily="34" charset="-79"/>
            </a:rPr>
            <a:t>Numerology</a:t>
          </a:r>
        </a:p>
        <a:p>
          <a:endParaRPr lang="en-US" sz="1900">
            <a:solidFill>
              <a:schemeClr val="bg1">
                <a:lumMod val="95000"/>
              </a:schemeClr>
            </a:solidFill>
            <a:effectLst/>
            <a:latin typeface="+mn-lt"/>
            <a:ea typeface="+mn-ea"/>
            <a:cs typeface="+mn-cs"/>
          </a:endParaRPr>
        </a:p>
        <a:p>
          <a:endParaRPr lang="en-US" sz="1900">
            <a:solidFill>
              <a:schemeClr val="bg1">
                <a:lumMod val="95000"/>
              </a:schemeClr>
            </a:solidFill>
            <a:effectLst/>
            <a:latin typeface="+mn-lt"/>
            <a:ea typeface="+mn-ea"/>
            <a:cs typeface="+mn-cs"/>
          </a:endParaRPr>
        </a:p>
        <a:p>
          <a:r>
            <a:rPr lang="en-US" sz="1900" b="1" i="0" u="none" strike="noStrike">
              <a:solidFill>
                <a:schemeClr val="bg1">
                  <a:lumMod val="95000"/>
                </a:schemeClr>
              </a:solidFill>
              <a:effectLst/>
              <a:latin typeface="+mn-lt"/>
              <a:ea typeface="+mn-ea"/>
              <a:cs typeface="+mn-cs"/>
            </a:rPr>
            <a:t>"Numerology</a:t>
          </a:r>
          <a:r>
            <a:rPr lang="en-US" sz="1900" b="0" i="0" u="none" strike="noStrike">
              <a:solidFill>
                <a:schemeClr val="bg1">
                  <a:lumMod val="95000"/>
                </a:schemeClr>
              </a:solidFill>
              <a:effectLst/>
              <a:latin typeface="+mn-lt"/>
              <a:ea typeface="+mn-ea"/>
              <a:cs typeface="+mn-cs"/>
            </a:rPr>
            <a:t> is a belief in the spiritual significance of numbers and their influence on human life. It is often used to understand personality traits, predict events, or gain insight into one's destiny based on numbers. </a:t>
          </a:r>
        </a:p>
        <a:p>
          <a:endParaRPr lang="en-US" sz="1900" b="0" i="0" u="none" strike="noStrike">
            <a:solidFill>
              <a:schemeClr val="bg1">
                <a:lumMod val="95000"/>
              </a:schemeClr>
            </a:solidFill>
            <a:effectLst/>
            <a:latin typeface="+mn-lt"/>
            <a:ea typeface="+mn-ea"/>
            <a:cs typeface="+mn-cs"/>
          </a:endParaRPr>
        </a:p>
        <a:p>
          <a:r>
            <a:rPr lang="en-US" sz="1900" b="0" i="0" u="none" strike="noStrike">
              <a:solidFill>
                <a:schemeClr val="bg1">
                  <a:lumMod val="95000"/>
                </a:schemeClr>
              </a:solidFill>
              <a:effectLst/>
              <a:latin typeface="+mn-lt"/>
              <a:ea typeface="+mn-ea"/>
              <a:cs typeface="+mn-cs"/>
            </a:rPr>
            <a:t>The core principle of numerology is that numbers have inherent meanings and vibrations, and they can provide valuable insights when analyzed correctly.</a:t>
          </a:r>
        </a:p>
        <a:p>
          <a:endParaRPr lang="en-US" sz="1900">
            <a:solidFill>
              <a:schemeClr val="bg1">
                <a:lumMod val="95000"/>
              </a:schemeClr>
            </a:solidFill>
            <a:effectLst/>
            <a:latin typeface="+mn-lt"/>
            <a:ea typeface="+mn-ea"/>
            <a:cs typeface="+mn-cs"/>
          </a:endParaRPr>
        </a:p>
        <a:p>
          <a:endParaRPr lang="en-US" sz="1900">
            <a:solidFill>
              <a:schemeClr val="bg1">
                <a:lumMod val="95000"/>
              </a:schemeClr>
            </a:solidFill>
            <a:effectLst/>
            <a:latin typeface="+mn-lt"/>
            <a:ea typeface="+mn-ea"/>
            <a:cs typeface="+mn-cs"/>
          </a:endParaRPr>
        </a:p>
        <a:p>
          <a:endParaRPr lang="en-US" sz="1900">
            <a:solidFill>
              <a:schemeClr val="bg1">
                <a:lumMod val="95000"/>
              </a:schemeClr>
            </a:solidFill>
            <a:effectLst/>
            <a:latin typeface="+mn-lt"/>
            <a:ea typeface="+mn-ea"/>
            <a:cs typeface="+mn-cs"/>
          </a:endParaRPr>
        </a:p>
        <a:p>
          <a:r>
            <a:rPr lang="en-US" sz="1900" b="1" i="0" u="none" strike="noStrike">
              <a:solidFill>
                <a:schemeClr val="bg1">
                  <a:lumMod val="95000"/>
                </a:schemeClr>
              </a:solidFill>
              <a:effectLst/>
              <a:latin typeface="+mn-lt"/>
              <a:ea typeface="+mn-ea"/>
              <a:cs typeface="+mn-cs"/>
            </a:rPr>
            <a:t>19</a:t>
          </a:r>
          <a:r>
            <a:rPr lang="en-US" sz="1900" b="0" i="0" u="none" strike="noStrike">
              <a:solidFill>
                <a:schemeClr val="bg1">
                  <a:lumMod val="95000"/>
                </a:schemeClr>
              </a:solidFill>
              <a:effectLst/>
              <a:latin typeface="+mn-lt"/>
              <a:ea typeface="+mn-ea"/>
              <a:cs typeface="+mn-cs"/>
            </a:rPr>
            <a:t> is a </a:t>
          </a:r>
          <a:r>
            <a:rPr lang="en-US" sz="1900" b="1" i="0" u="none" strike="noStrike">
              <a:solidFill>
                <a:schemeClr val="bg1">
                  <a:lumMod val="95000"/>
                </a:schemeClr>
              </a:solidFill>
              <a:effectLst/>
              <a:latin typeface="+mn-lt"/>
              <a:ea typeface="+mn-ea"/>
              <a:cs typeface="+mn-cs"/>
            </a:rPr>
            <a:t>Karmic Number</a:t>
          </a:r>
          <a:r>
            <a:rPr lang="en-US" sz="1900" b="0" i="0" u="none" strike="noStrike">
              <a:solidFill>
                <a:schemeClr val="bg1">
                  <a:lumMod val="95000"/>
                </a:schemeClr>
              </a:solidFill>
              <a:effectLst/>
              <a:latin typeface="+mn-lt"/>
              <a:ea typeface="+mn-ea"/>
              <a:cs typeface="+mn-cs"/>
            </a:rPr>
            <a:t> in numerology. </a:t>
          </a:r>
        </a:p>
        <a:p>
          <a:endParaRPr lang="en-US" sz="1900" b="0" i="0" u="none" strike="noStrike">
            <a:solidFill>
              <a:schemeClr val="bg1">
                <a:lumMod val="95000"/>
              </a:schemeClr>
            </a:solidFill>
            <a:effectLst/>
            <a:latin typeface="+mn-lt"/>
            <a:ea typeface="+mn-ea"/>
            <a:cs typeface="+mn-cs"/>
          </a:endParaRPr>
        </a:p>
        <a:p>
          <a:r>
            <a:rPr lang="en-US" sz="1900" b="0" i="0" u="none" strike="noStrike">
              <a:solidFill>
                <a:schemeClr val="bg1">
                  <a:lumMod val="95000"/>
                </a:schemeClr>
              </a:solidFill>
              <a:effectLst/>
              <a:latin typeface="+mn-lt"/>
              <a:ea typeface="+mn-ea"/>
              <a:cs typeface="+mn-cs"/>
            </a:rPr>
            <a:t>A Karmic Number indicates that the person may face certain karmic lessons or challenges that they need to overcome in this lifetime.</a:t>
          </a:r>
        </a:p>
        <a:p>
          <a:endParaRPr lang="en-US" sz="1900" b="0" i="0" u="none" strike="noStrike">
            <a:solidFill>
              <a:schemeClr val="bg1">
                <a:lumMod val="95000"/>
              </a:schemeClr>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900" b="0" i="0" u="none" strike="noStrike">
              <a:solidFill>
                <a:schemeClr val="bg1">
                  <a:lumMod val="95000"/>
                </a:schemeClr>
              </a:solidFill>
              <a:effectLst/>
              <a:latin typeface="+mn-lt"/>
              <a:ea typeface="+mn-ea"/>
              <a:cs typeface="+mn-cs"/>
            </a:rPr>
            <a:t>Also known as a </a:t>
          </a:r>
          <a:r>
            <a:rPr lang="en-US" sz="1900" b="1" i="0" u="none" strike="noStrike">
              <a:solidFill>
                <a:schemeClr val="bg1">
                  <a:lumMod val="95000"/>
                </a:schemeClr>
              </a:solidFill>
              <a:effectLst/>
              <a:latin typeface="+mn-lt"/>
              <a:ea typeface="+mn-ea"/>
              <a:cs typeface="+mn-cs"/>
            </a:rPr>
            <a:t>Karmic Debt Number</a:t>
          </a:r>
          <a:r>
            <a:rPr lang="en-US" sz="1900" b="0" i="0" u="none" strike="noStrike">
              <a:solidFill>
                <a:schemeClr val="bg1">
                  <a:lumMod val="95000"/>
                </a:schemeClr>
              </a:solidFill>
              <a:effectLst/>
              <a:latin typeface="+mn-lt"/>
              <a:ea typeface="+mn-ea"/>
              <a:cs typeface="+mn-cs"/>
            </a:rPr>
            <a:t>,</a:t>
          </a:r>
          <a:r>
            <a:rPr lang="en-US" sz="1900" b="0" i="0" u="none" strike="noStrike" baseline="0">
              <a:solidFill>
                <a:schemeClr val="bg1">
                  <a:lumMod val="95000"/>
                </a:schemeClr>
              </a:solidFill>
              <a:effectLst/>
              <a:latin typeface="+mn-lt"/>
              <a:ea typeface="+mn-ea"/>
              <a:cs typeface="+mn-cs"/>
            </a:rPr>
            <a:t> the number </a:t>
          </a:r>
          <a:r>
            <a:rPr lang="en-US" sz="1900" b="1" i="0" u="none" strike="noStrike">
              <a:solidFill>
                <a:schemeClr val="bg1">
                  <a:lumMod val="95000"/>
                </a:schemeClr>
              </a:solidFill>
              <a:effectLst/>
              <a:latin typeface="+mn-lt"/>
              <a:ea typeface="+mn-ea"/>
              <a:cs typeface="+mn-cs"/>
            </a:rPr>
            <a:t>19</a:t>
          </a:r>
          <a:r>
            <a:rPr lang="en-US" sz="1900" b="0" i="0" u="none" strike="noStrike">
              <a:solidFill>
                <a:schemeClr val="bg1">
                  <a:lumMod val="95000"/>
                </a:schemeClr>
              </a:solidFill>
              <a:effectLst/>
              <a:latin typeface="+mn-lt"/>
              <a:ea typeface="+mn-ea"/>
              <a:cs typeface="+mn-cs"/>
            </a:rPr>
            <a:t> is believed to indicate unresolved issues from past lives that need to be addressed in this lifetime. </a:t>
          </a:r>
        </a:p>
        <a:p>
          <a:pPr marL="0" marR="0" lvl="0" indent="0" defTabSz="914400" eaLnBrk="1" fontAlgn="auto" latinLnBrk="0" hangingPunct="1">
            <a:lnSpc>
              <a:spcPct val="100000"/>
            </a:lnSpc>
            <a:spcBef>
              <a:spcPts val="0"/>
            </a:spcBef>
            <a:spcAft>
              <a:spcPts val="0"/>
            </a:spcAft>
            <a:buClrTx/>
            <a:buSzTx/>
            <a:buFontTx/>
            <a:buNone/>
            <a:tabLst/>
            <a:defRPr/>
          </a:pPr>
          <a:endParaRPr lang="en-US" sz="1900" b="0" i="0" u="none" strike="noStrike">
            <a:solidFill>
              <a:schemeClr val="bg1">
                <a:lumMod val="95000"/>
              </a:schemeClr>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900" b="0" i="0" u="none" strike="noStrike">
              <a:solidFill>
                <a:schemeClr val="bg1">
                  <a:lumMod val="95000"/>
                </a:schemeClr>
              </a:solidFill>
              <a:effectLst/>
              <a:latin typeface="+mn-lt"/>
              <a:ea typeface="+mn-ea"/>
              <a:cs typeface="+mn-cs"/>
            </a:rPr>
            <a:t>The number </a:t>
          </a:r>
          <a:r>
            <a:rPr lang="en-US" sz="1900" b="1" i="0" u="none" strike="noStrike">
              <a:solidFill>
                <a:schemeClr val="bg1">
                  <a:lumMod val="95000"/>
                </a:schemeClr>
              </a:solidFill>
              <a:effectLst/>
              <a:latin typeface="+mn-lt"/>
              <a:ea typeface="+mn-ea"/>
              <a:cs typeface="+mn-cs"/>
            </a:rPr>
            <a:t>19</a:t>
          </a:r>
          <a:r>
            <a:rPr lang="en-US" sz="1900" b="0" i="0" u="none" strike="noStrike">
              <a:solidFill>
                <a:schemeClr val="bg1">
                  <a:lumMod val="95000"/>
                </a:schemeClr>
              </a:solidFill>
              <a:effectLst/>
              <a:latin typeface="+mn-lt"/>
              <a:ea typeface="+mn-ea"/>
              <a:cs typeface="+mn-cs"/>
            </a:rPr>
            <a:t> suggests a person who may face specific lessons or challenges that revolve around </a:t>
          </a:r>
          <a:r>
            <a:rPr lang="en-US" sz="1900" b="1" i="0" u="none" strike="noStrike">
              <a:solidFill>
                <a:schemeClr val="bg1">
                  <a:lumMod val="95000"/>
                </a:schemeClr>
              </a:solidFill>
              <a:effectLst/>
              <a:latin typeface="+mn-lt"/>
              <a:ea typeface="+mn-ea"/>
              <a:cs typeface="+mn-cs"/>
            </a:rPr>
            <a:t>self-sufficiency</a:t>
          </a:r>
          <a:r>
            <a:rPr lang="en-US" sz="1900" b="0" i="0" u="none" strike="noStrike">
              <a:solidFill>
                <a:schemeClr val="bg1">
                  <a:lumMod val="95000"/>
                </a:schemeClr>
              </a:solidFill>
              <a:effectLst/>
              <a:latin typeface="+mn-lt"/>
              <a:ea typeface="+mn-ea"/>
              <a:cs typeface="+mn-cs"/>
            </a:rPr>
            <a:t>, </a:t>
          </a:r>
          <a:r>
            <a:rPr lang="en-US" sz="1900" b="1" i="0" u="none" strike="noStrike">
              <a:solidFill>
                <a:schemeClr val="bg1">
                  <a:lumMod val="95000"/>
                </a:schemeClr>
              </a:solidFill>
              <a:effectLst/>
              <a:latin typeface="+mn-lt"/>
              <a:ea typeface="+mn-ea"/>
              <a:cs typeface="+mn-cs"/>
            </a:rPr>
            <a:t>leadership</a:t>
          </a:r>
          <a:r>
            <a:rPr lang="en-US" sz="1900" b="0" i="0" u="none" strike="noStrike">
              <a:solidFill>
                <a:schemeClr val="bg1">
                  <a:lumMod val="95000"/>
                </a:schemeClr>
              </a:solidFill>
              <a:effectLst/>
              <a:latin typeface="+mn-lt"/>
              <a:ea typeface="+mn-ea"/>
              <a:cs typeface="+mn-cs"/>
            </a:rPr>
            <a:t>, and </a:t>
          </a:r>
          <a:r>
            <a:rPr lang="en-US" sz="1900" b="1" i="0" u="none" strike="noStrike">
              <a:solidFill>
                <a:schemeClr val="bg1">
                  <a:lumMod val="95000"/>
                </a:schemeClr>
              </a:solidFill>
              <a:effectLst/>
              <a:latin typeface="+mn-lt"/>
              <a:ea typeface="+mn-ea"/>
              <a:cs typeface="+mn-cs"/>
            </a:rPr>
            <a:t>personal strength</a:t>
          </a:r>
          <a:r>
            <a:rPr lang="en-US" sz="1900" b="0" i="0" u="none" strike="noStrike">
              <a:solidFill>
                <a:schemeClr val="bg1">
                  <a:lumMod val="95000"/>
                </a:schemeClr>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en-US" sz="1900" b="0" i="0" u="none" strike="noStrike">
            <a:solidFill>
              <a:schemeClr val="bg1">
                <a:lumMod val="95000"/>
              </a:schemeClr>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900" b="0" i="0" u="none" strike="noStrike">
              <a:solidFill>
                <a:schemeClr val="bg1">
                  <a:lumMod val="95000"/>
                </a:schemeClr>
              </a:solidFill>
              <a:effectLst/>
              <a:latin typeface="+mn-lt"/>
              <a:ea typeface="+mn-ea"/>
              <a:cs typeface="+mn-cs"/>
            </a:rPr>
            <a:t>While it suggests an individual with a strong potential for growth and leadership, it also indicates a need to confront and resolve past issues in order to move forward with clarity and purpose. </a:t>
          </a:r>
        </a:p>
        <a:p>
          <a:pPr marL="0" marR="0" lvl="0" indent="0" defTabSz="914400" eaLnBrk="1" fontAlgn="auto" latinLnBrk="0" hangingPunct="1">
            <a:lnSpc>
              <a:spcPct val="100000"/>
            </a:lnSpc>
            <a:spcBef>
              <a:spcPts val="0"/>
            </a:spcBef>
            <a:spcAft>
              <a:spcPts val="0"/>
            </a:spcAft>
            <a:buClrTx/>
            <a:buSzTx/>
            <a:buFontTx/>
            <a:buNone/>
            <a:tabLst/>
            <a:defRPr/>
          </a:pPr>
          <a:endParaRPr lang="en-US" sz="1900" b="0" i="0" u="none" strike="noStrike">
            <a:solidFill>
              <a:schemeClr val="bg1">
                <a:lumMod val="95000"/>
              </a:schemeClr>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900" b="0" i="0" u="none" strike="noStrike">
              <a:solidFill>
                <a:schemeClr val="bg1">
                  <a:lumMod val="95000"/>
                </a:schemeClr>
              </a:solidFill>
              <a:effectLst/>
              <a:latin typeface="+mn-lt"/>
              <a:ea typeface="+mn-ea"/>
              <a:cs typeface="+mn-cs"/>
            </a:rPr>
            <a:t>The number </a:t>
          </a:r>
          <a:r>
            <a:rPr lang="en-US" sz="1900" b="1" i="0" u="none" strike="noStrike">
              <a:solidFill>
                <a:schemeClr val="bg1">
                  <a:lumMod val="95000"/>
                </a:schemeClr>
              </a:solidFill>
              <a:effectLst/>
              <a:latin typeface="+mn-lt"/>
              <a:ea typeface="+mn-ea"/>
              <a:cs typeface="+mn-cs"/>
            </a:rPr>
            <a:t>19</a:t>
          </a:r>
          <a:r>
            <a:rPr lang="en-US" sz="1900" b="0" i="0" u="none" strike="noStrike">
              <a:solidFill>
                <a:schemeClr val="bg1">
                  <a:lumMod val="95000"/>
                </a:schemeClr>
              </a:solidFill>
              <a:effectLst/>
              <a:latin typeface="+mn-lt"/>
              <a:ea typeface="+mn-ea"/>
              <a:cs typeface="+mn-cs"/>
            </a:rPr>
            <a:t> can ultimately lead to </a:t>
          </a:r>
          <a:r>
            <a:rPr lang="en-US" sz="1900" b="1" i="0" u="none" strike="noStrike">
              <a:solidFill>
                <a:schemeClr val="bg1">
                  <a:lumMod val="95000"/>
                </a:schemeClr>
              </a:solidFill>
              <a:effectLst/>
              <a:latin typeface="+mn-lt"/>
              <a:ea typeface="+mn-ea"/>
              <a:cs typeface="+mn-cs"/>
            </a:rPr>
            <a:t>transformation</a:t>
          </a:r>
          <a:r>
            <a:rPr lang="en-US" sz="1900" b="0" i="0" u="none" strike="noStrike">
              <a:solidFill>
                <a:schemeClr val="bg1">
                  <a:lumMod val="95000"/>
                </a:schemeClr>
              </a:solidFill>
              <a:effectLst/>
              <a:latin typeface="+mn-lt"/>
              <a:ea typeface="+mn-ea"/>
              <a:cs typeface="+mn-cs"/>
            </a:rPr>
            <a:t>, but it requires a balance of </a:t>
          </a:r>
          <a:r>
            <a:rPr lang="en-US" sz="1900" b="1" i="0" u="none" strike="noStrike">
              <a:solidFill>
                <a:schemeClr val="bg1">
                  <a:lumMod val="95000"/>
                </a:schemeClr>
              </a:solidFill>
              <a:effectLst/>
              <a:latin typeface="+mn-lt"/>
              <a:ea typeface="+mn-ea"/>
              <a:cs typeface="+mn-cs"/>
            </a:rPr>
            <a:t>self-reliance</a:t>
          </a:r>
          <a:r>
            <a:rPr lang="en-US" sz="1900" b="0" i="0" u="none" strike="noStrike">
              <a:solidFill>
                <a:schemeClr val="bg1">
                  <a:lumMod val="95000"/>
                </a:schemeClr>
              </a:solidFill>
              <a:effectLst/>
              <a:latin typeface="+mn-lt"/>
              <a:ea typeface="+mn-ea"/>
              <a:cs typeface="+mn-cs"/>
            </a:rPr>
            <a:t> and </a:t>
          </a:r>
          <a:r>
            <a:rPr lang="en-US" sz="1900" b="1" i="0" u="none" strike="noStrike">
              <a:solidFill>
                <a:schemeClr val="bg1">
                  <a:lumMod val="95000"/>
                </a:schemeClr>
              </a:solidFill>
              <a:effectLst/>
              <a:latin typeface="+mn-lt"/>
              <a:ea typeface="+mn-ea"/>
              <a:cs typeface="+mn-cs"/>
            </a:rPr>
            <a:t>service to others</a:t>
          </a:r>
          <a:r>
            <a:rPr lang="en-US" sz="1900" b="0" i="0" u="none" strike="noStrike">
              <a:solidFill>
                <a:schemeClr val="bg1">
                  <a:lumMod val="95000"/>
                </a:schemeClr>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en-US" sz="1900" b="0" i="0" u="none" strike="noStrike">
            <a:solidFill>
              <a:schemeClr val="bg1">
                <a:lumMod val="95000"/>
              </a:schemeClr>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900" b="0" i="0" u="none" strike="noStrike">
            <a:solidFill>
              <a:schemeClr val="bg1">
                <a:lumMod val="95000"/>
              </a:schemeClr>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900" b="0" i="1" u="none" strike="noStrike">
              <a:solidFill>
                <a:schemeClr val="bg1">
                  <a:lumMod val="95000"/>
                </a:schemeClr>
              </a:solidFill>
              <a:effectLst/>
              <a:latin typeface="+mn-lt"/>
              <a:ea typeface="+mn-ea"/>
              <a:cs typeface="+mn-cs"/>
            </a:rPr>
            <a:t>- Chap GPT</a:t>
          </a:r>
          <a:endParaRPr lang="en-US" sz="1900" i="1">
            <a:solidFill>
              <a:schemeClr val="bg1">
                <a:lumMod val="95000"/>
              </a:schemeClr>
            </a:solidFill>
            <a:effectLst/>
            <a:latin typeface="+mn-lt"/>
            <a:ea typeface="+mn-ea"/>
            <a:cs typeface="+mn-cs"/>
          </a:endParaRPr>
        </a:p>
        <a:p>
          <a:endParaRPr lang="en-US" sz="1100"/>
        </a:p>
      </xdr:txBody>
    </xdr:sp>
    <xdr:clientData/>
  </xdr:twoCellAnchor>
  <xdr:twoCellAnchor>
    <xdr:from>
      <xdr:col>26</xdr:col>
      <xdr:colOff>31045</xdr:colOff>
      <xdr:row>599</xdr:row>
      <xdr:rowOff>74085</xdr:rowOff>
    </xdr:from>
    <xdr:to>
      <xdr:col>38</xdr:col>
      <xdr:colOff>113595</xdr:colOff>
      <xdr:row>635</xdr:row>
      <xdr:rowOff>37043</xdr:rowOff>
    </xdr:to>
    <xdr:sp macro="" textlink="">
      <xdr:nvSpPr>
        <xdr:cNvPr id="3" name="TextBox 2">
          <a:extLst>
            <a:ext uri="{FF2B5EF4-FFF2-40B4-BE49-F238E27FC236}">
              <a16:creationId xmlns:a16="http://schemas.microsoft.com/office/drawing/2014/main" id="{CFA9F044-35B6-1145-A6FE-EBDD64533390}"/>
            </a:ext>
          </a:extLst>
        </xdr:cNvPr>
        <xdr:cNvSpPr txBox="1"/>
      </xdr:nvSpPr>
      <xdr:spPr>
        <a:xfrm>
          <a:off x="28955295" y="96197210"/>
          <a:ext cx="9988550" cy="56779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2500" i="1" u="sng">
              <a:solidFill>
                <a:schemeClr val="bg1">
                  <a:lumMod val="95000"/>
                </a:schemeClr>
              </a:solidFill>
              <a:effectLst/>
              <a:latin typeface="Futura Medium" panose="020B0602020204020303" pitchFamily="34" charset="-79"/>
              <a:ea typeface="+mn-ea"/>
              <a:cs typeface="Futura Medium" panose="020B0602020204020303" pitchFamily="34" charset="-79"/>
            </a:rPr>
            <a:t>An Additional Dedication</a:t>
          </a:r>
        </a:p>
        <a:p>
          <a:pPr algn="l"/>
          <a:endParaRPr lang="en-US" sz="1900">
            <a:solidFill>
              <a:schemeClr val="bg1">
                <a:lumMod val="95000"/>
              </a:schemeClr>
            </a:solidFill>
            <a:effectLst/>
            <a:latin typeface="+mn-lt"/>
            <a:ea typeface="+mn-ea"/>
            <a:cs typeface="+mn-cs"/>
          </a:endParaRPr>
        </a:p>
        <a:p>
          <a:pPr algn="l"/>
          <a:endParaRPr lang="en-US" sz="1900">
            <a:solidFill>
              <a:schemeClr val="bg1">
                <a:lumMod val="95000"/>
              </a:schemeClr>
            </a:solidFill>
            <a:effectLst/>
            <a:latin typeface="+mn-lt"/>
            <a:ea typeface="+mn-ea"/>
            <a:cs typeface="+mn-cs"/>
          </a:endParaRPr>
        </a:p>
        <a:p>
          <a:pPr algn="l"/>
          <a:r>
            <a:rPr lang="en-US" sz="1900">
              <a:solidFill>
                <a:schemeClr val="bg1">
                  <a:lumMod val="95000"/>
                </a:schemeClr>
              </a:solidFill>
              <a:effectLst/>
              <a:latin typeface="+mn-lt"/>
              <a:ea typeface="+mn-ea"/>
              <a:cs typeface="+mn-cs"/>
            </a:rPr>
            <a:t>“To the youths who march onward and upward toward the light, </a:t>
          </a:r>
        </a:p>
        <a:p>
          <a:pPr algn="l"/>
          <a:r>
            <a:rPr lang="en-US" sz="1900">
              <a:solidFill>
                <a:schemeClr val="bg1">
                  <a:lumMod val="95000"/>
                </a:schemeClr>
              </a:solidFill>
              <a:effectLst/>
              <a:latin typeface="+mn-lt"/>
              <a:ea typeface="+mn-ea"/>
              <a:cs typeface="+mn-cs"/>
            </a:rPr>
            <a:t>this volume is respectfully dedicated.” </a:t>
          </a:r>
        </a:p>
        <a:p>
          <a:pPr algn="l"/>
          <a:endParaRPr lang="en-US" sz="1900">
            <a:solidFill>
              <a:schemeClr val="bg1">
                <a:lumMod val="95000"/>
              </a:schemeClr>
            </a:solidFill>
          </a:endParaRPr>
        </a:p>
        <a:p>
          <a:pPr algn="l"/>
          <a:r>
            <a:rPr lang="en-US" sz="1900" i="1">
              <a:solidFill>
                <a:schemeClr val="bg1">
                  <a:lumMod val="95000"/>
                </a:schemeClr>
              </a:solidFill>
              <a:effectLst/>
              <a:latin typeface="+mn-lt"/>
              <a:ea typeface="+mn-ea"/>
              <a:cs typeface="+mn-cs"/>
            </a:rPr>
            <a:t>—Charles H. Wesley </a:t>
          </a:r>
        </a:p>
        <a:p>
          <a:pPr algn="l"/>
          <a:endParaRPr lang="en-US" sz="1900">
            <a:solidFill>
              <a:schemeClr val="bg1">
                <a:lumMod val="95000"/>
              </a:schemeClr>
            </a:solidFill>
          </a:endParaRPr>
        </a:p>
        <a:p>
          <a:pPr algn="l"/>
          <a:endParaRPr lang="en-US" sz="1900">
            <a:solidFill>
              <a:schemeClr val="bg1">
                <a:lumMod val="95000"/>
              </a:schemeClr>
            </a:solidFill>
          </a:endParaRPr>
        </a:p>
        <a:p>
          <a:pPr algn="l"/>
          <a:r>
            <a:rPr lang="en-US" sz="1900">
              <a:solidFill>
                <a:schemeClr val="bg1">
                  <a:lumMod val="95000"/>
                </a:schemeClr>
              </a:solidFill>
              <a:effectLst/>
              <a:latin typeface="+mn-lt"/>
              <a:ea typeface="+mn-ea"/>
              <a:cs typeface="+mn-cs"/>
            </a:rPr>
            <a:t>“For generational knowledge and understanding is one of the most powerful things in the world. However, the lack thereof is one of the deadliest.” </a:t>
          </a:r>
        </a:p>
        <a:p>
          <a:pPr algn="l"/>
          <a:endParaRPr lang="en-US" sz="1900">
            <a:solidFill>
              <a:schemeClr val="bg1">
                <a:lumMod val="95000"/>
              </a:schemeClr>
            </a:solidFill>
          </a:endParaRPr>
        </a:p>
        <a:p>
          <a:pPr algn="l"/>
          <a:r>
            <a:rPr lang="en-US" sz="1900" i="1">
              <a:solidFill>
                <a:schemeClr val="bg1">
                  <a:lumMod val="95000"/>
                </a:schemeClr>
              </a:solidFill>
              <a:effectLst/>
              <a:latin typeface="+mn-lt"/>
              <a:ea typeface="+mn-ea"/>
              <a:cs typeface="+mn-cs"/>
            </a:rPr>
            <a:t>—Clem Harrod </a:t>
          </a:r>
          <a:endParaRPr lang="en-US" sz="1900" i="1">
            <a:solidFill>
              <a:schemeClr val="bg1">
                <a:lumMod val="95000"/>
              </a:schemeClr>
            </a:solidFill>
          </a:endParaRPr>
        </a:p>
        <a:p>
          <a:pPr algn="l"/>
          <a:endParaRPr lang="en-US" sz="1900" i="0">
            <a:solidFill>
              <a:schemeClr val="bg1">
                <a:lumMod val="95000"/>
              </a:schemeClr>
            </a:solidFill>
            <a:effectLst/>
            <a:latin typeface="+mn-lt"/>
            <a:ea typeface="+mn-ea"/>
            <a:cs typeface="+mn-cs"/>
          </a:endParaRPr>
        </a:p>
        <a:p>
          <a:pPr algn="l"/>
          <a:endParaRPr lang="en-US" sz="1900" i="0">
            <a:solidFill>
              <a:schemeClr val="bg1">
                <a:lumMod val="95000"/>
              </a:schemeClr>
            </a:solidFill>
            <a:effectLst/>
            <a:latin typeface="+mn-lt"/>
            <a:ea typeface="+mn-ea"/>
            <a:cs typeface="+mn-cs"/>
          </a:endParaRPr>
        </a:p>
        <a:p>
          <a:pPr algn="l"/>
          <a:r>
            <a:rPr lang="en-US" sz="1900" i="1">
              <a:solidFill>
                <a:schemeClr val="bg1">
                  <a:lumMod val="95000"/>
                </a:schemeClr>
              </a:solidFill>
              <a:effectLst/>
              <a:latin typeface="+mn-lt"/>
              <a:ea typeface="+mn-ea"/>
              <a:cs typeface="+mn-cs"/>
            </a:rPr>
            <a:t>See it </a:t>
          </a:r>
          <a:r>
            <a:rPr lang="en-US" sz="1900" b="0" i="1">
              <a:solidFill>
                <a:srgbClr val="FF0000"/>
              </a:solidFill>
              <a:effectLst/>
              <a:latin typeface="+mn-lt"/>
              <a:ea typeface="+mn-ea"/>
              <a:cs typeface="+mn-cs"/>
            </a:rPr>
            <a:t>.</a:t>
          </a:r>
          <a:r>
            <a:rPr lang="en-US" sz="1900" i="1">
              <a:solidFill>
                <a:schemeClr val="bg1">
                  <a:lumMod val="95000"/>
                </a:schemeClr>
              </a:solidFill>
              <a:effectLst/>
              <a:latin typeface="+mn-lt"/>
              <a:ea typeface="+mn-ea"/>
              <a:cs typeface="+mn-cs"/>
            </a:rPr>
            <a:t>  Believe it </a:t>
          </a:r>
          <a:r>
            <a:rPr lang="en-US" sz="1900" i="1">
              <a:solidFill>
                <a:srgbClr val="00B050"/>
              </a:solidFill>
              <a:effectLst/>
              <a:latin typeface="+mn-lt"/>
              <a:ea typeface="+mn-ea"/>
              <a:cs typeface="+mn-cs"/>
            </a:rPr>
            <a:t>.</a:t>
          </a:r>
          <a:r>
            <a:rPr lang="en-US" sz="1900" i="1">
              <a:solidFill>
                <a:schemeClr val="bg1">
                  <a:lumMod val="95000"/>
                </a:schemeClr>
              </a:solidFill>
              <a:effectLst/>
              <a:latin typeface="+mn-lt"/>
              <a:ea typeface="+mn-ea"/>
              <a:cs typeface="+mn-cs"/>
            </a:rPr>
            <a:t>  Achieve it </a:t>
          </a:r>
          <a:r>
            <a:rPr lang="en-US" sz="1900" i="1">
              <a:solidFill>
                <a:srgbClr val="0070C0"/>
              </a:solidFill>
              <a:effectLst/>
              <a:latin typeface="+mn-lt"/>
              <a:ea typeface="+mn-ea"/>
              <a:cs typeface="+mn-cs"/>
            </a:rPr>
            <a:t>.</a:t>
          </a:r>
          <a:r>
            <a:rPr lang="en-US" sz="1900" i="1">
              <a:solidFill>
                <a:schemeClr val="bg1">
                  <a:lumMod val="95000"/>
                </a:schemeClr>
              </a:solidFill>
              <a:effectLst/>
              <a:latin typeface="+mn-lt"/>
              <a:ea typeface="+mn-ea"/>
              <a:cs typeface="+mn-cs"/>
            </a:rPr>
            <a:t>  </a:t>
          </a:r>
        </a:p>
        <a:p>
          <a:pPr algn="l"/>
          <a:r>
            <a:rPr lang="en-US" sz="1900" i="1">
              <a:solidFill>
                <a:srgbClr val="E5E112"/>
              </a:solidFill>
              <a:effectLst/>
              <a:latin typeface="+mn-lt"/>
              <a:ea typeface="+mn-ea"/>
              <a:cs typeface="+mn-cs"/>
            </a:rPr>
            <a:t>#</a:t>
          </a:r>
          <a:r>
            <a:rPr lang="en-US" sz="1900" i="1">
              <a:solidFill>
                <a:schemeClr val="bg1">
                  <a:lumMod val="95000"/>
                </a:schemeClr>
              </a:solidFill>
              <a:effectLst/>
              <a:latin typeface="+mn-lt"/>
              <a:ea typeface="+mn-ea"/>
              <a:cs typeface="+mn-cs"/>
            </a:rPr>
            <a:t>Projection101</a:t>
          </a:r>
        </a:p>
      </xdr:txBody>
    </xdr:sp>
    <xdr:clientData/>
  </xdr:twoCellAnchor>
  <xdr:twoCellAnchor>
    <xdr:from>
      <xdr:col>26</xdr:col>
      <xdr:colOff>21922</xdr:colOff>
      <xdr:row>530</xdr:row>
      <xdr:rowOff>89454</xdr:rowOff>
    </xdr:from>
    <xdr:to>
      <xdr:col>35</xdr:col>
      <xdr:colOff>328561</xdr:colOff>
      <xdr:row>588</xdr:row>
      <xdr:rowOff>137080</xdr:rowOff>
    </xdr:to>
    <xdr:sp macro="" textlink="">
      <xdr:nvSpPr>
        <xdr:cNvPr id="16" name="TextBox 15">
          <a:extLst>
            <a:ext uri="{FF2B5EF4-FFF2-40B4-BE49-F238E27FC236}">
              <a16:creationId xmlns:a16="http://schemas.microsoft.com/office/drawing/2014/main" id="{6FA8D367-368E-C44A-BFB6-2A23DFE4836A}"/>
            </a:ext>
          </a:extLst>
        </xdr:cNvPr>
        <xdr:cNvSpPr txBox="1"/>
      </xdr:nvSpPr>
      <xdr:spPr>
        <a:xfrm>
          <a:off x="28946172" y="85258829"/>
          <a:ext cx="7736139" cy="9255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500" i="1" u="sng">
              <a:solidFill>
                <a:schemeClr val="bg1">
                  <a:lumMod val="95000"/>
                </a:schemeClr>
              </a:solidFill>
              <a:effectLst/>
              <a:latin typeface="Futura Medium" panose="020B0602020204020303" pitchFamily="34" charset="-79"/>
              <a:ea typeface="+mn-ea"/>
              <a:cs typeface="Futura Medium" panose="020B0602020204020303" pitchFamily="34" charset="-79"/>
            </a:rPr>
            <a:t>Their Story</a:t>
          </a:r>
        </a:p>
        <a:p>
          <a:endParaRPr lang="en-US" sz="1900">
            <a:solidFill>
              <a:schemeClr val="bg1">
                <a:lumMod val="95000"/>
              </a:schemeClr>
            </a:solidFill>
            <a:effectLst/>
            <a:latin typeface="+mn-lt"/>
            <a:ea typeface="+mn-ea"/>
            <a:cs typeface="+mn-cs"/>
          </a:endParaRPr>
        </a:p>
        <a:p>
          <a:endParaRPr lang="en-US" sz="1900">
            <a:solidFill>
              <a:schemeClr val="bg1">
                <a:lumMod val="95000"/>
              </a:schemeClr>
            </a:solidFill>
            <a:effectLst/>
            <a:latin typeface="+mn-lt"/>
            <a:ea typeface="+mn-ea"/>
            <a:cs typeface="+mn-cs"/>
          </a:endParaRPr>
        </a:p>
        <a:p>
          <a:r>
            <a:rPr lang="en-US" sz="1900" b="0" i="1" u="none" strike="noStrike">
              <a:solidFill>
                <a:schemeClr val="bg1">
                  <a:lumMod val="95000"/>
                </a:schemeClr>
              </a:solidFill>
              <a:effectLst/>
              <a:latin typeface="+mn-lt"/>
              <a:ea typeface="+mn-ea"/>
              <a:cs typeface="+mn-cs"/>
            </a:rPr>
            <a:t>Clem and Joslynne met while attending college</a:t>
          </a:r>
          <a:r>
            <a:rPr lang="en-US" sz="1900" b="0" i="1" u="none" strike="noStrike" baseline="0">
              <a:solidFill>
                <a:schemeClr val="bg1">
                  <a:lumMod val="95000"/>
                </a:schemeClr>
              </a:solidFill>
              <a:effectLst/>
              <a:latin typeface="+mn-lt"/>
              <a:ea typeface="+mn-ea"/>
              <a:cs typeface="+mn-cs"/>
            </a:rPr>
            <a:t> at Florida State University.</a:t>
          </a:r>
        </a:p>
        <a:p>
          <a:endParaRPr lang="en-US" sz="1900" b="0" i="1" u="none" strike="noStrike" baseline="0">
            <a:solidFill>
              <a:schemeClr val="bg1">
                <a:lumMod val="95000"/>
              </a:schemeClr>
            </a:solidFill>
            <a:effectLst/>
            <a:latin typeface="+mn-lt"/>
            <a:ea typeface="+mn-ea"/>
            <a:cs typeface="+mn-cs"/>
          </a:endParaRPr>
        </a:p>
        <a:p>
          <a:r>
            <a:rPr lang="en-US" sz="1900" b="0" i="1" u="none" strike="noStrike" baseline="0">
              <a:solidFill>
                <a:schemeClr val="bg1">
                  <a:lumMod val="95000"/>
                </a:schemeClr>
              </a:solidFill>
              <a:effectLst/>
              <a:latin typeface="+mn-lt"/>
              <a:ea typeface="+mn-ea"/>
              <a:cs typeface="+mn-cs"/>
            </a:rPr>
            <a:t>Although they were in the same orientation class, the "free-spirited" Communications major and studious cheerleader, who double-majored in Accounting and Finance, didn't interact with one another until their senior year.</a:t>
          </a:r>
        </a:p>
        <a:p>
          <a:endParaRPr lang="en-US" sz="1900" b="0" i="1" u="none" strike="noStrike" baseline="0">
            <a:solidFill>
              <a:schemeClr val="bg1">
                <a:lumMod val="95000"/>
              </a:schemeClr>
            </a:solidFill>
            <a:effectLst/>
            <a:latin typeface="+mn-lt"/>
            <a:ea typeface="+mn-ea"/>
            <a:cs typeface="+mn-cs"/>
          </a:endParaRPr>
        </a:p>
        <a:p>
          <a:r>
            <a:rPr lang="en-US" sz="1900" b="0" i="1" u="none" strike="noStrike" baseline="0">
              <a:solidFill>
                <a:schemeClr val="bg1">
                  <a:lumMod val="95000"/>
                </a:schemeClr>
              </a:solidFill>
              <a:effectLst/>
              <a:latin typeface="+mn-lt"/>
              <a:ea typeface="+mn-ea"/>
              <a:cs typeface="+mn-cs"/>
            </a:rPr>
            <a:t>Connecting through their respective organizations, Alpha Phi Alpha and Alpha Kappa Alpha, one could say it was Alpha, or THEE Alpha , that brought them together.</a:t>
          </a:r>
        </a:p>
        <a:p>
          <a:endParaRPr lang="en-US" sz="1900" b="0" i="1" u="none" strike="noStrike" baseline="0">
            <a:solidFill>
              <a:schemeClr val="bg1">
                <a:lumMod val="95000"/>
              </a:schemeClr>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900" b="0" i="1" u="none" strike="noStrike" baseline="0">
              <a:solidFill>
                <a:schemeClr val="bg1">
                  <a:lumMod val="95000"/>
                </a:schemeClr>
              </a:solidFill>
              <a:effectLst/>
              <a:latin typeface="+mn-lt"/>
              <a:ea typeface="+mn-ea"/>
              <a:cs typeface="+mn-cs"/>
            </a:rPr>
            <a:t>25-years, two brilliant children, and two thriving businesses later, Clem &amp; Joslynne are living a life beyond there dreams.</a:t>
          </a:r>
        </a:p>
        <a:p>
          <a:pPr marL="0" marR="0" lvl="0" indent="0" defTabSz="914400" eaLnBrk="1" fontAlgn="auto" latinLnBrk="0" hangingPunct="1">
            <a:lnSpc>
              <a:spcPct val="100000"/>
            </a:lnSpc>
            <a:spcBef>
              <a:spcPts val="0"/>
            </a:spcBef>
            <a:spcAft>
              <a:spcPts val="0"/>
            </a:spcAft>
            <a:buClrTx/>
            <a:buSzTx/>
            <a:buFontTx/>
            <a:buNone/>
            <a:tabLst/>
            <a:defRPr/>
          </a:pPr>
          <a:endParaRPr lang="en-US" sz="1100" i="1"/>
        </a:p>
        <a:p>
          <a:endParaRPr lang="en-US" sz="1900" b="0" i="1" u="none" strike="noStrike" baseline="0">
            <a:solidFill>
              <a:schemeClr val="bg1">
                <a:lumMod val="95000"/>
              </a:schemeClr>
            </a:solidFill>
            <a:effectLst/>
            <a:latin typeface="+mn-lt"/>
            <a:ea typeface="+mn-ea"/>
            <a:cs typeface="+mn-cs"/>
          </a:endParaRPr>
        </a:p>
        <a:p>
          <a:r>
            <a:rPr lang="en-US" sz="1900" b="0" i="1" u="none" strike="noStrike" baseline="0">
              <a:solidFill>
                <a:schemeClr val="bg1">
                  <a:lumMod val="95000"/>
                </a:schemeClr>
              </a:solidFill>
              <a:effectLst/>
              <a:latin typeface="+mn-lt"/>
              <a:ea typeface="+mn-ea"/>
              <a:cs typeface="+mn-cs"/>
            </a:rPr>
            <a:t>"We will certainly admit that it hasn't been easy. In fact, sometimes it's felt like Hell. </a:t>
          </a:r>
        </a:p>
        <a:p>
          <a:endParaRPr lang="en-US" sz="1900" b="0" i="1" u="none" strike="noStrike" baseline="0">
            <a:solidFill>
              <a:schemeClr val="bg1">
                <a:lumMod val="95000"/>
              </a:schemeClr>
            </a:solidFill>
            <a:effectLst/>
            <a:latin typeface="+mn-lt"/>
            <a:ea typeface="+mn-ea"/>
            <a:cs typeface="+mn-cs"/>
          </a:endParaRPr>
        </a:p>
        <a:p>
          <a:r>
            <a:rPr lang="en-US" sz="1900" b="0" i="1" u="none" strike="noStrike" baseline="0">
              <a:solidFill>
                <a:schemeClr val="bg1">
                  <a:lumMod val="95000"/>
                </a:schemeClr>
              </a:solidFill>
              <a:effectLst/>
              <a:latin typeface="+mn-lt"/>
              <a:ea typeface="+mn-ea"/>
              <a:cs typeface="+mn-cs"/>
            </a:rPr>
            <a:t>What we do know, however, is that we have to get it right for not only our children, but for our children's children...</a:t>
          </a:r>
        </a:p>
        <a:p>
          <a:endParaRPr lang="en-US" sz="1900" b="0" i="1" u="none" strike="noStrike" baseline="0">
            <a:solidFill>
              <a:schemeClr val="bg1">
                <a:lumMod val="95000"/>
              </a:schemeClr>
            </a:solidFill>
            <a:effectLst/>
            <a:latin typeface="+mn-lt"/>
            <a:ea typeface="+mn-ea"/>
            <a:cs typeface="+mn-cs"/>
          </a:endParaRPr>
        </a:p>
        <a:p>
          <a:r>
            <a:rPr lang="en-US" sz="1900" b="0" i="1" u="none" strike="noStrike" baseline="0">
              <a:solidFill>
                <a:schemeClr val="bg1">
                  <a:lumMod val="95000"/>
                </a:schemeClr>
              </a:solidFill>
              <a:effectLst/>
              <a:latin typeface="+mn-lt"/>
              <a:ea typeface="+mn-ea"/>
              <a:cs typeface="+mn-cs"/>
            </a:rPr>
            <a:t>To God be the Glory!"</a:t>
          </a:r>
        </a:p>
        <a:p>
          <a:endParaRPr lang="en-US" sz="1900" b="0" i="1" u="none" strike="noStrike" baseline="0">
            <a:solidFill>
              <a:schemeClr val="bg1">
                <a:lumMod val="95000"/>
              </a:schemeClr>
            </a:solidFill>
            <a:effectLst/>
            <a:latin typeface="+mn-lt"/>
            <a:ea typeface="+mn-ea"/>
            <a:cs typeface="+mn-cs"/>
          </a:endParaRPr>
        </a:p>
        <a:p>
          <a:endParaRPr lang="en-US" sz="1900" b="0" i="1" u="none" strike="noStrike" baseline="0">
            <a:solidFill>
              <a:schemeClr val="bg1">
                <a:lumMod val="95000"/>
              </a:schemeClr>
            </a:solidFill>
            <a:effectLst/>
            <a:latin typeface="+mn-lt"/>
            <a:ea typeface="+mn-ea"/>
            <a:cs typeface="+mn-cs"/>
          </a:endParaRPr>
        </a:p>
        <a:p>
          <a:r>
            <a:rPr lang="en-US" sz="1900" i="1">
              <a:solidFill>
                <a:schemeClr val="bg1">
                  <a:lumMod val="95000"/>
                </a:schemeClr>
              </a:solidFill>
              <a:effectLst/>
              <a:latin typeface="+mn-lt"/>
              <a:ea typeface="+mn-ea"/>
              <a:cs typeface="+mn-cs"/>
            </a:rPr>
            <a:t>See it </a:t>
          </a:r>
          <a:r>
            <a:rPr lang="en-US" sz="1900" b="0" i="1">
              <a:solidFill>
                <a:srgbClr val="FF0000"/>
              </a:solidFill>
              <a:effectLst/>
              <a:latin typeface="+mn-lt"/>
              <a:ea typeface="+mn-ea"/>
              <a:cs typeface="+mn-cs"/>
            </a:rPr>
            <a:t>.</a:t>
          </a:r>
          <a:r>
            <a:rPr lang="en-US" sz="1900" i="1">
              <a:solidFill>
                <a:schemeClr val="bg1">
                  <a:lumMod val="95000"/>
                </a:schemeClr>
              </a:solidFill>
              <a:effectLst/>
              <a:latin typeface="+mn-lt"/>
              <a:ea typeface="+mn-ea"/>
              <a:cs typeface="+mn-cs"/>
            </a:rPr>
            <a:t>  Believe it </a:t>
          </a:r>
          <a:r>
            <a:rPr lang="en-US" sz="1900" i="1">
              <a:solidFill>
                <a:srgbClr val="00B050"/>
              </a:solidFill>
              <a:effectLst/>
              <a:latin typeface="+mn-lt"/>
              <a:ea typeface="+mn-ea"/>
              <a:cs typeface="+mn-cs"/>
            </a:rPr>
            <a:t>.</a:t>
          </a:r>
          <a:r>
            <a:rPr lang="en-US" sz="1900" i="1">
              <a:solidFill>
                <a:schemeClr val="bg1">
                  <a:lumMod val="95000"/>
                </a:schemeClr>
              </a:solidFill>
              <a:effectLst/>
              <a:latin typeface="+mn-lt"/>
              <a:ea typeface="+mn-ea"/>
              <a:cs typeface="+mn-cs"/>
            </a:rPr>
            <a:t>  Achieve it </a:t>
          </a:r>
          <a:r>
            <a:rPr lang="en-US" sz="1900" i="1">
              <a:solidFill>
                <a:srgbClr val="0070C0"/>
              </a:solidFill>
              <a:effectLst/>
              <a:latin typeface="+mn-lt"/>
              <a:ea typeface="+mn-ea"/>
              <a:cs typeface="+mn-cs"/>
            </a:rPr>
            <a:t>.</a:t>
          </a:r>
          <a:r>
            <a:rPr lang="en-US" sz="1900" i="1">
              <a:solidFill>
                <a:schemeClr val="bg1">
                  <a:lumMod val="95000"/>
                </a:schemeClr>
              </a:solidFill>
              <a:effectLst/>
              <a:latin typeface="+mn-lt"/>
              <a:ea typeface="+mn-ea"/>
              <a:cs typeface="+mn-cs"/>
            </a:rPr>
            <a:t>  </a:t>
          </a:r>
        </a:p>
        <a:p>
          <a:r>
            <a:rPr lang="en-US" sz="1900" i="1">
              <a:solidFill>
                <a:srgbClr val="E5E112"/>
              </a:solidFill>
              <a:effectLst/>
              <a:latin typeface="+mn-lt"/>
              <a:ea typeface="+mn-ea"/>
              <a:cs typeface="+mn-cs"/>
            </a:rPr>
            <a:t>#</a:t>
          </a:r>
          <a:r>
            <a:rPr lang="en-US" sz="1900" i="1">
              <a:solidFill>
                <a:schemeClr val="bg1">
                  <a:lumMod val="95000"/>
                </a:schemeClr>
              </a:solidFill>
              <a:effectLst/>
              <a:latin typeface="+mn-lt"/>
              <a:ea typeface="+mn-ea"/>
              <a:cs typeface="+mn-cs"/>
            </a:rPr>
            <a:t>Projection101</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181968</xdr:colOff>
      <xdr:row>0</xdr:row>
      <xdr:rowOff>67734</xdr:rowOff>
    </xdr:from>
    <xdr:to>
      <xdr:col>17</xdr:col>
      <xdr:colOff>0</xdr:colOff>
      <xdr:row>2</xdr:row>
      <xdr:rowOff>374205</xdr:rowOff>
    </xdr:to>
    <xdr:grpSp>
      <xdr:nvGrpSpPr>
        <xdr:cNvPr id="2" name="Group 1">
          <a:extLst>
            <a:ext uri="{FF2B5EF4-FFF2-40B4-BE49-F238E27FC236}">
              <a16:creationId xmlns:a16="http://schemas.microsoft.com/office/drawing/2014/main" id="{19378B74-884E-E141-B936-4A0F298B9A74}"/>
            </a:ext>
          </a:extLst>
        </xdr:cNvPr>
        <xdr:cNvGrpSpPr/>
      </xdr:nvGrpSpPr>
      <xdr:grpSpPr>
        <a:xfrm>
          <a:off x="5733308" y="67734"/>
          <a:ext cx="12177620" cy="2060904"/>
          <a:chOff x="5514221" y="18491"/>
          <a:chExt cx="12196299" cy="2067538"/>
        </a:xfrm>
      </xdr:grpSpPr>
      <xdr:grpSp>
        <xdr:nvGrpSpPr>
          <xdr:cNvPr id="3" name="Group 2">
            <a:extLst>
              <a:ext uri="{FF2B5EF4-FFF2-40B4-BE49-F238E27FC236}">
                <a16:creationId xmlns:a16="http://schemas.microsoft.com/office/drawing/2014/main" id="{DF8E16C3-0431-CFC4-6268-A51B31F3292C}"/>
              </a:ext>
            </a:extLst>
          </xdr:cNvPr>
          <xdr:cNvGrpSpPr>
            <a:grpSpLocks noChangeAspect="1"/>
          </xdr:cNvGrpSpPr>
        </xdr:nvGrpSpPr>
        <xdr:grpSpPr>
          <a:xfrm>
            <a:off x="5514221" y="18491"/>
            <a:ext cx="12196299" cy="2067538"/>
            <a:chOff x="7239002" y="-120133"/>
            <a:chExt cx="7545916" cy="1302265"/>
          </a:xfrm>
        </xdr:grpSpPr>
        <xdr:pic>
          <xdr:nvPicPr>
            <xdr:cNvPr id="5" name="Picture 20">
              <a:extLst>
                <a:ext uri="{FF2B5EF4-FFF2-40B4-BE49-F238E27FC236}">
                  <a16:creationId xmlns:a16="http://schemas.microsoft.com/office/drawing/2014/main" id="{B2BE03B7-58B3-47B0-236F-92E920AC22C1}"/>
                </a:ext>
                <a:ext uri="{147F2762-F138-4A5C-976F-8EAC2B608ADB}">
                  <a16:predDERef xmlns:a16="http://schemas.microsoft.com/office/drawing/2014/main" pred="{91F27893-E6EB-D042-97C8-DC2C88D78B7C}"/>
                </a:ext>
              </a:extLst>
            </xdr:cNvPr>
            <xdr:cNvPicPr>
              <a:picLocks noChangeAspect="1"/>
            </xdr:cNvPicPr>
          </xdr:nvPicPr>
          <xdr:blipFill>
            <a:blip xmlns:r="http://schemas.openxmlformats.org/officeDocument/2006/relationships" r:embed="rId1"/>
            <a:stretch>
              <a:fillRect/>
            </a:stretch>
          </xdr:blipFill>
          <xdr:spPr>
            <a:xfrm>
              <a:off x="7239002" y="74082"/>
              <a:ext cx="7545916" cy="1108050"/>
            </a:xfrm>
            <a:prstGeom prst="rect">
              <a:avLst/>
            </a:prstGeom>
          </xdr:spPr>
        </xdr:pic>
        <xdr:sp macro="" textlink="">
          <xdr:nvSpPr>
            <xdr:cNvPr id="6" name="TextBox 5">
              <a:extLst>
                <a:ext uri="{FF2B5EF4-FFF2-40B4-BE49-F238E27FC236}">
                  <a16:creationId xmlns:a16="http://schemas.microsoft.com/office/drawing/2014/main" id="{0CB2CDD1-86AB-6E05-9518-F1B1C036C64D}"/>
                </a:ext>
              </a:extLst>
            </xdr:cNvPr>
            <xdr:cNvSpPr txBox="1"/>
          </xdr:nvSpPr>
          <xdr:spPr>
            <a:xfrm>
              <a:off x="11080982" y="-120133"/>
              <a:ext cx="3159809" cy="753449"/>
            </a:xfrm>
            <a:prstGeom prst="rect">
              <a:avLst/>
            </a:prstGeom>
            <a:solidFill>
              <a:srgbClr val="1A181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b"/>
            <a:lstStyle/>
            <a:p>
              <a:pPr algn="ctr"/>
              <a:r>
                <a:rPr lang="en-US" sz="4900" b="0" i="0" spc="250" baseline="0">
                  <a:solidFill>
                    <a:schemeClr val="bg1"/>
                  </a:solidFill>
                  <a:latin typeface="Futura Medium" panose="020B0602020204020303" pitchFamily="34" charset="-79"/>
                  <a:cs typeface="Futura Medium" panose="020B0602020204020303" pitchFamily="34" charset="-79"/>
                </a:rPr>
                <a:t>CLEMCO.U</a:t>
              </a:r>
            </a:p>
          </xdr:txBody>
        </xdr:sp>
      </xdr:grpSp>
      <xdr:pic>
        <xdr:nvPicPr>
          <xdr:cNvPr id="4" name="Picture 20">
            <a:extLst>
              <a:ext uri="{FF2B5EF4-FFF2-40B4-BE49-F238E27FC236}">
                <a16:creationId xmlns:a16="http://schemas.microsoft.com/office/drawing/2014/main" id="{F3AB04ED-3FF0-6084-ADF1-0B1349CBA069}"/>
              </a:ext>
              <a:ext uri="{147F2762-F138-4A5C-976F-8EAC2B608ADB}">
                <a16:predDERef xmlns:a16="http://schemas.microsoft.com/office/drawing/2014/main" pred="{91F27893-E6EB-D042-97C8-DC2C88D78B7C}"/>
              </a:ext>
            </a:extLst>
          </xdr:cNvPr>
          <xdr:cNvPicPr>
            <a:picLocks noChangeAspect="1"/>
          </xdr:cNvPicPr>
        </xdr:nvPicPr>
        <xdr:blipFill rotWithShape="1">
          <a:blip xmlns:r="http://schemas.openxmlformats.org/officeDocument/2006/relationships" r:embed="rId1"/>
          <a:srcRect l="2683" r="53708"/>
          <a:stretch/>
        </xdr:blipFill>
        <xdr:spPr>
          <a:xfrm>
            <a:off x="5616109" y="245381"/>
            <a:ext cx="5303520" cy="1761852"/>
          </a:xfrm>
          <a:prstGeom prst="rect">
            <a:avLst/>
          </a:prstGeom>
        </xdr:spPr>
      </xdr:pic>
    </xdr:grpSp>
    <xdr:clientData/>
  </xdr:twoCellAnchor>
  <xdr:twoCellAnchor>
    <xdr:from>
      <xdr:col>10</xdr:col>
      <xdr:colOff>337005</xdr:colOff>
      <xdr:row>2</xdr:row>
      <xdr:rowOff>653814</xdr:rowOff>
    </xdr:from>
    <xdr:to>
      <xdr:col>10</xdr:col>
      <xdr:colOff>1141834</xdr:colOff>
      <xdr:row>3</xdr:row>
      <xdr:rowOff>178176</xdr:rowOff>
    </xdr:to>
    <xdr:sp macro="" textlink="">
      <xdr:nvSpPr>
        <xdr:cNvPr id="7" name="TextBox 6">
          <a:extLst>
            <a:ext uri="{FF2B5EF4-FFF2-40B4-BE49-F238E27FC236}">
              <a16:creationId xmlns:a16="http://schemas.microsoft.com/office/drawing/2014/main" id="{9F4BD801-081E-2241-B857-9DE4927DCEF0}"/>
            </a:ext>
          </a:extLst>
        </xdr:cNvPr>
        <xdr:cNvSpPr txBox="1"/>
      </xdr:nvSpPr>
      <xdr:spPr>
        <a:xfrm>
          <a:off x="11213565" y="2407346"/>
          <a:ext cx="804829" cy="182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tIns="0" rIns="274320" bIns="0" rtlCol="0" anchor="t"/>
        <a:lstStyle/>
        <a:p>
          <a:r>
            <a:rPr lang="en-US" sz="1100" b="1">
              <a:solidFill>
                <a:schemeClr val="bg1">
                  <a:lumMod val="85000"/>
                </a:schemeClr>
              </a:solidFill>
            </a:rPr>
            <a:t>Net</a:t>
          </a:r>
        </a:p>
        <a:p>
          <a:endParaRPr lang="en-US" sz="1100" b="1">
            <a:solidFill>
              <a:schemeClr val="bg1">
                <a:lumMod val="95000"/>
              </a:schemeClr>
            </a:solidFill>
          </a:endParaRPr>
        </a:p>
        <a:p>
          <a:endParaRPr lang="en-US" sz="1100" b="1">
            <a:solidFill>
              <a:schemeClr val="bg1">
                <a:lumMod val="95000"/>
              </a:schemeClr>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181968</xdr:colOff>
      <xdr:row>0</xdr:row>
      <xdr:rowOff>67734</xdr:rowOff>
    </xdr:from>
    <xdr:to>
      <xdr:col>17</xdr:col>
      <xdr:colOff>0</xdr:colOff>
      <xdr:row>2</xdr:row>
      <xdr:rowOff>374205</xdr:rowOff>
    </xdr:to>
    <xdr:grpSp>
      <xdr:nvGrpSpPr>
        <xdr:cNvPr id="2" name="Group 1">
          <a:extLst>
            <a:ext uri="{FF2B5EF4-FFF2-40B4-BE49-F238E27FC236}">
              <a16:creationId xmlns:a16="http://schemas.microsoft.com/office/drawing/2014/main" id="{E43201C1-B207-6E4A-B7BF-68521EED3F15}"/>
            </a:ext>
          </a:extLst>
        </xdr:cNvPr>
        <xdr:cNvGrpSpPr/>
      </xdr:nvGrpSpPr>
      <xdr:grpSpPr>
        <a:xfrm>
          <a:off x="5733308" y="67734"/>
          <a:ext cx="12177620" cy="2060904"/>
          <a:chOff x="5514221" y="18491"/>
          <a:chExt cx="12196299" cy="2067538"/>
        </a:xfrm>
      </xdr:grpSpPr>
      <xdr:grpSp>
        <xdr:nvGrpSpPr>
          <xdr:cNvPr id="3" name="Group 2">
            <a:extLst>
              <a:ext uri="{FF2B5EF4-FFF2-40B4-BE49-F238E27FC236}">
                <a16:creationId xmlns:a16="http://schemas.microsoft.com/office/drawing/2014/main" id="{3335895D-5F3F-AC66-2669-991833773AFA}"/>
              </a:ext>
            </a:extLst>
          </xdr:cNvPr>
          <xdr:cNvGrpSpPr>
            <a:grpSpLocks noChangeAspect="1"/>
          </xdr:cNvGrpSpPr>
        </xdr:nvGrpSpPr>
        <xdr:grpSpPr>
          <a:xfrm>
            <a:off x="5514221" y="18491"/>
            <a:ext cx="12196299" cy="2067538"/>
            <a:chOff x="7239002" y="-120133"/>
            <a:chExt cx="7545916" cy="1302265"/>
          </a:xfrm>
        </xdr:grpSpPr>
        <xdr:pic>
          <xdr:nvPicPr>
            <xdr:cNvPr id="5" name="Picture 20">
              <a:extLst>
                <a:ext uri="{FF2B5EF4-FFF2-40B4-BE49-F238E27FC236}">
                  <a16:creationId xmlns:a16="http://schemas.microsoft.com/office/drawing/2014/main" id="{EBFF9B56-A99A-FCFB-248E-1680DF843C43}"/>
                </a:ext>
                <a:ext uri="{147F2762-F138-4A5C-976F-8EAC2B608ADB}">
                  <a16:predDERef xmlns:a16="http://schemas.microsoft.com/office/drawing/2014/main" pred="{91F27893-E6EB-D042-97C8-DC2C88D78B7C}"/>
                </a:ext>
              </a:extLst>
            </xdr:cNvPr>
            <xdr:cNvPicPr>
              <a:picLocks noChangeAspect="1"/>
            </xdr:cNvPicPr>
          </xdr:nvPicPr>
          <xdr:blipFill>
            <a:blip xmlns:r="http://schemas.openxmlformats.org/officeDocument/2006/relationships" r:embed="rId1"/>
            <a:stretch>
              <a:fillRect/>
            </a:stretch>
          </xdr:blipFill>
          <xdr:spPr>
            <a:xfrm>
              <a:off x="7239002" y="74082"/>
              <a:ext cx="7545916" cy="1108050"/>
            </a:xfrm>
            <a:prstGeom prst="rect">
              <a:avLst/>
            </a:prstGeom>
          </xdr:spPr>
        </xdr:pic>
        <xdr:sp macro="" textlink="">
          <xdr:nvSpPr>
            <xdr:cNvPr id="6" name="TextBox 5">
              <a:extLst>
                <a:ext uri="{FF2B5EF4-FFF2-40B4-BE49-F238E27FC236}">
                  <a16:creationId xmlns:a16="http://schemas.microsoft.com/office/drawing/2014/main" id="{03625FF2-E697-4423-A647-313EE9A347BA}"/>
                </a:ext>
              </a:extLst>
            </xdr:cNvPr>
            <xdr:cNvSpPr txBox="1"/>
          </xdr:nvSpPr>
          <xdr:spPr>
            <a:xfrm>
              <a:off x="11080982" y="-120133"/>
              <a:ext cx="3159809" cy="753449"/>
            </a:xfrm>
            <a:prstGeom prst="rect">
              <a:avLst/>
            </a:prstGeom>
            <a:solidFill>
              <a:srgbClr val="1A181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b"/>
            <a:lstStyle/>
            <a:p>
              <a:pPr algn="ctr"/>
              <a:r>
                <a:rPr lang="en-US" sz="4900" b="0" i="0" spc="250" baseline="0">
                  <a:solidFill>
                    <a:schemeClr val="bg1"/>
                  </a:solidFill>
                  <a:latin typeface="Futura Medium" panose="020B0602020204020303" pitchFamily="34" charset="-79"/>
                  <a:cs typeface="Futura Medium" panose="020B0602020204020303" pitchFamily="34" charset="-79"/>
                </a:rPr>
                <a:t>CLEMCO.U</a:t>
              </a:r>
            </a:p>
          </xdr:txBody>
        </xdr:sp>
      </xdr:grpSp>
      <xdr:pic>
        <xdr:nvPicPr>
          <xdr:cNvPr id="4" name="Picture 20">
            <a:extLst>
              <a:ext uri="{FF2B5EF4-FFF2-40B4-BE49-F238E27FC236}">
                <a16:creationId xmlns:a16="http://schemas.microsoft.com/office/drawing/2014/main" id="{0B5D9E9E-7B9A-3E0D-F03C-55003478343D}"/>
              </a:ext>
              <a:ext uri="{147F2762-F138-4A5C-976F-8EAC2B608ADB}">
                <a16:predDERef xmlns:a16="http://schemas.microsoft.com/office/drawing/2014/main" pred="{91F27893-E6EB-D042-97C8-DC2C88D78B7C}"/>
              </a:ext>
            </a:extLst>
          </xdr:cNvPr>
          <xdr:cNvPicPr>
            <a:picLocks noChangeAspect="1"/>
          </xdr:cNvPicPr>
        </xdr:nvPicPr>
        <xdr:blipFill rotWithShape="1">
          <a:blip xmlns:r="http://schemas.openxmlformats.org/officeDocument/2006/relationships" r:embed="rId1"/>
          <a:srcRect l="2683" r="53708"/>
          <a:stretch/>
        </xdr:blipFill>
        <xdr:spPr>
          <a:xfrm>
            <a:off x="5616109" y="245381"/>
            <a:ext cx="5303520" cy="1761852"/>
          </a:xfrm>
          <a:prstGeom prst="rect">
            <a:avLst/>
          </a:prstGeom>
        </xdr:spPr>
      </xdr:pic>
    </xdr:grpSp>
    <xdr:clientData/>
  </xdr:twoCellAnchor>
  <xdr:twoCellAnchor>
    <xdr:from>
      <xdr:col>10</xdr:col>
      <xdr:colOff>337005</xdr:colOff>
      <xdr:row>2</xdr:row>
      <xdr:rowOff>653814</xdr:rowOff>
    </xdr:from>
    <xdr:to>
      <xdr:col>10</xdr:col>
      <xdr:colOff>1141834</xdr:colOff>
      <xdr:row>3</xdr:row>
      <xdr:rowOff>178176</xdr:rowOff>
    </xdr:to>
    <xdr:sp macro="" textlink="">
      <xdr:nvSpPr>
        <xdr:cNvPr id="7" name="TextBox 6">
          <a:extLst>
            <a:ext uri="{FF2B5EF4-FFF2-40B4-BE49-F238E27FC236}">
              <a16:creationId xmlns:a16="http://schemas.microsoft.com/office/drawing/2014/main" id="{FA7D2FD2-D39E-D247-99D1-11B0874BB2AF}"/>
            </a:ext>
          </a:extLst>
        </xdr:cNvPr>
        <xdr:cNvSpPr txBox="1"/>
      </xdr:nvSpPr>
      <xdr:spPr>
        <a:xfrm>
          <a:off x="11213565" y="2407346"/>
          <a:ext cx="804829" cy="182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tIns="0" rIns="274320" bIns="0" rtlCol="0" anchor="t"/>
        <a:lstStyle/>
        <a:p>
          <a:r>
            <a:rPr lang="en-US" sz="1100" b="1">
              <a:solidFill>
                <a:schemeClr val="bg1">
                  <a:lumMod val="85000"/>
                </a:schemeClr>
              </a:solidFill>
            </a:rPr>
            <a:t>Net</a:t>
          </a:r>
        </a:p>
        <a:p>
          <a:endParaRPr lang="en-US" sz="1100" b="1">
            <a:solidFill>
              <a:schemeClr val="bg1">
                <a:lumMod val="95000"/>
              </a:schemeClr>
            </a:solidFill>
          </a:endParaRPr>
        </a:p>
        <a:p>
          <a:endParaRPr lang="en-US" sz="1100" b="1">
            <a:solidFill>
              <a:schemeClr val="bg1">
                <a:lumMod val="95000"/>
              </a:schemeClr>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181968</xdr:colOff>
      <xdr:row>0</xdr:row>
      <xdr:rowOff>67734</xdr:rowOff>
    </xdr:from>
    <xdr:to>
      <xdr:col>17</xdr:col>
      <xdr:colOff>0</xdr:colOff>
      <xdr:row>2</xdr:row>
      <xdr:rowOff>374205</xdr:rowOff>
    </xdr:to>
    <xdr:grpSp>
      <xdr:nvGrpSpPr>
        <xdr:cNvPr id="2" name="Group 1">
          <a:extLst>
            <a:ext uri="{FF2B5EF4-FFF2-40B4-BE49-F238E27FC236}">
              <a16:creationId xmlns:a16="http://schemas.microsoft.com/office/drawing/2014/main" id="{F6E9990B-77C7-3B44-BD2A-D7E4F14A2FE4}"/>
            </a:ext>
          </a:extLst>
        </xdr:cNvPr>
        <xdr:cNvGrpSpPr/>
      </xdr:nvGrpSpPr>
      <xdr:grpSpPr>
        <a:xfrm>
          <a:off x="5733308" y="67734"/>
          <a:ext cx="12177620" cy="2060904"/>
          <a:chOff x="5514221" y="18491"/>
          <a:chExt cx="12196299" cy="2067538"/>
        </a:xfrm>
      </xdr:grpSpPr>
      <xdr:grpSp>
        <xdr:nvGrpSpPr>
          <xdr:cNvPr id="3" name="Group 2">
            <a:extLst>
              <a:ext uri="{FF2B5EF4-FFF2-40B4-BE49-F238E27FC236}">
                <a16:creationId xmlns:a16="http://schemas.microsoft.com/office/drawing/2014/main" id="{E595B529-FB5A-369D-1CD1-9D8584EC9297}"/>
              </a:ext>
            </a:extLst>
          </xdr:cNvPr>
          <xdr:cNvGrpSpPr>
            <a:grpSpLocks noChangeAspect="1"/>
          </xdr:cNvGrpSpPr>
        </xdr:nvGrpSpPr>
        <xdr:grpSpPr>
          <a:xfrm>
            <a:off x="5514221" y="18491"/>
            <a:ext cx="12196299" cy="2067538"/>
            <a:chOff x="7239002" y="-120133"/>
            <a:chExt cx="7545916" cy="1302265"/>
          </a:xfrm>
        </xdr:grpSpPr>
        <xdr:pic>
          <xdr:nvPicPr>
            <xdr:cNvPr id="5" name="Picture 20">
              <a:extLst>
                <a:ext uri="{FF2B5EF4-FFF2-40B4-BE49-F238E27FC236}">
                  <a16:creationId xmlns:a16="http://schemas.microsoft.com/office/drawing/2014/main" id="{13212C68-94A1-30A8-EAD6-210946E1A5A2}"/>
                </a:ext>
                <a:ext uri="{147F2762-F138-4A5C-976F-8EAC2B608ADB}">
                  <a16:predDERef xmlns:a16="http://schemas.microsoft.com/office/drawing/2014/main" pred="{91F27893-E6EB-D042-97C8-DC2C88D78B7C}"/>
                </a:ext>
              </a:extLst>
            </xdr:cNvPr>
            <xdr:cNvPicPr>
              <a:picLocks noChangeAspect="1"/>
            </xdr:cNvPicPr>
          </xdr:nvPicPr>
          <xdr:blipFill>
            <a:blip xmlns:r="http://schemas.openxmlformats.org/officeDocument/2006/relationships" r:embed="rId1"/>
            <a:stretch>
              <a:fillRect/>
            </a:stretch>
          </xdr:blipFill>
          <xdr:spPr>
            <a:xfrm>
              <a:off x="7239002" y="74082"/>
              <a:ext cx="7545916" cy="1108050"/>
            </a:xfrm>
            <a:prstGeom prst="rect">
              <a:avLst/>
            </a:prstGeom>
          </xdr:spPr>
        </xdr:pic>
        <xdr:sp macro="" textlink="">
          <xdr:nvSpPr>
            <xdr:cNvPr id="6" name="TextBox 5">
              <a:extLst>
                <a:ext uri="{FF2B5EF4-FFF2-40B4-BE49-F238E27FC236}">
                  <a16:creationId xmlns:a16="http://schemas.microsoft.com/office/drawing/2014/main" id="{AEDADE61-3E83-1701-8CB1-E9A9D2D770B0}"/>
                </a:ext>
              </a:extLst>
            </xdr:cNvPr>
            <xdr:cNvSpPr txBox="1"/>
          </xdr:nvSpPr>
          <xdr:spPr>
            <a:xfrm>
              <a:off x="11080982" y="-120133"/>
              <a:ext cx="3159809" cy="753449"/>
            </a:xfrm>
            <a:prstGeom prst="rect">
              <a:avLst/>
            </a:prstGeom>
            <a:solidFill>
              <a:srgbClr val="1A181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b"/>
            <a:lstStyle/>
            <a:p>
              <a:pPr algn="ctr"/>
              <a:r>
                <a:rPr lang="en-US" sz="4900" b="0" i="0" spc="250" baseline="0">
                  <a:solidFill>
                    <a:schemeClr val="bg1"/>
                  </a:solidFill>
                  <a:latin typeface="Futura Medium" panose="020B0602020204020303" pitchFamily="34" charset="-79"/>
                  <a:cs typeface="Futura Medium" panose="020B0602020204020303" pitchFamily="34" charset="-79"/>
                </a:rPr>
                <a:t>CLEMCO.U</a:t>
              </a:r>
            </a:p>
          </xdr:txBody>
        </xdr:sp>
      </xdr:grpSp>
      <xdr:pic>
        <xdr:nvPicPr>
          <xdr:cNvPr id="4" name="Picture 20">
            <a:extLst>
              <a:ext uri="{FF2B5EF4-FFF2-40B4-BE49-F238E27FC236}">
                <a16:creationId xmlns:a16="http://schemas.microsoft.com/office/drawing/2014/main" id="{FCA35579-A942-69F1-1747-3021A346BF61}"/>
              </a:ext>
              <a:ext uri="{147F2762-F138-4A5C-976F-8EAC2B608ADB}">
                <a16:predDERef xmlns:a16="http://schemas.microsoft.com/office/drawing/2014/main" pred="{91F27893-E6EB-D042-97C8-DC2C88D78B7C}"/>
              </a:ext>
            </a:extLst>
          </xdr:cNvPr>
          <xdr:cNvPicPr>
            <a:picLocks noChangeAspect="1"/>
          </xdr:cNvPicPr>
        </xdr:nvPicPr>
        <xdr:blipFill rotWithShape="1">
          <a:blip xmlns:r="http://schemas.openxmlformats.org/officeDocument/2006/relationships" r:embed="rId1"/>
          <a:srcRect l="2683" r="53708"/>
          <a:stretch/>
        </xdr:blipFill>
        <xdr:spPr>
          <a:xfrm>
            <a:off x="5616109" y="245381"/>
            <a:ext cx="5303520" cy="1761852"/>
          </a:xfrm>
          <a:prstGeom prst="rect">
            <a:avLst/>
          </a:prstGeom>
        </xdr:spPr>
      </xdr:pic>
    </xdr:grpSp>
    <xdr:clientData/>
  </xdr:twoCellAnchor>
  <xdr:twoCellAnchor>
    <xdr:from>
      <xdr:col>10</xdr:col>
      <xdr:colOff>337005</xdr:colOff>
      <xdr:row>2</xdr:row>
      <xdr:rowOff>653814</xdr:rowOff>
    </xdr:from>
    <xdr:to>
      <xdr:col>10</xdr:col>
      <xdr:colOff>1141834</xdr:colOff>
      <xdr:row>3</xdr:row>
      <xdr:rowOff>178176</xdr:rowOff>
    </xdr:to>
    <xdr:sp macro="" textlink="">
      <xdr:nvSpPr>
        <xdr:cNvPr id="7" name="TextBox 6">
          <a:extLst>
            <a:ext uri="{FF2B5EF4-FFF2-40B4-BE49-F238E27FC236}">
              <a16:creationId xmlns:a16="http://schemas.microsoft.com/office/drawing/2014/main" id="{85874177-0650-6B44-A3C4-E1760BC62DEA}"/>
            </a:ext>
          </a:extLst>
        </xdr:cNvPr>
        <xdr:cNvSpPr txBox="1"/>
      </xdr:nvSpPr>
      <xdr:spPr>
        <a:xfrm>
          <a:off x="11213565" y="2407346"/>
          <a:ext cx="804829" cy="182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tIns="0" rIns="274320" bIns="0" rtlCol="0" anchor="t"/>
        <a:lstStyle/>
        <a:p>
          <a:r>
            <a:rPr lang="en-US" sz="1100" b="1">
              <a:solidFill>
                <a:schemeClr val="bg1">
                  <a:lumMod val="85000"/>
                </a:schemeClr>
              </a:solidFill>
            </a:rPr>
            <a:t>Net</a:t>
          </a:r>
        </a:p>
        <a:p>
          <a:endParaRPr lang="en-US" sz="1100" b="1">
            <a:solidFill>
              <a:schemeClr val="bg1">
                <a:lumMod val="95000"/>
              </a:schemeClr>
            </a:solidFill>
          </a:endParaRPr>
        </a:p>
        <a:p>
          <a:endParaRPr lang="en-US" sz="1100" b="1">
            <a:solidFill>
              <a:schemeClr val="bg1">
                <a:lumMod val="95000"/>
              </a:schemeClr>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181968</xdr:colOff>
      <xdr:row>0</xdr:row>
      <xdr:rowOff>67734</xdr:rowOff>
    </xdr:from>
    <xdr:to>
      <xdr:col>17</xdr:col>
      <xdr:colOff>0</xdr:colOff>
      <xdr:row>2</xdr:row>
      <xdr:rowOff>374205</xdr:rowOff>
    </xdr:to>
    <xdr:grpSp>
      <xdr:nvGrpSpPr>
        <xdr:cNvPr id="2" name="Group 1">
          <a:extLst>
            <a:ext uri="{FF2B5EF4-FFF2-40B4-BE49-F238E27FC236}">
              <a16:creationId xmlns:a16="http://schemas.microsoft.com/office/drawing/2014/main" id="{EDE3285E-6B2B-F647-A227-971FAC38CBB6}"/>
            </a:ext>
          </a:extLst>
        </xdr:cNvPr>
        <xdr:cNvGrpSpPr/>
      </xdr:nvGrpSpPr>
      <xdr:grpSpPr>
        <a:xfrm>
          <a:off x="5733308" y="67734"/>
          <a:ext cx="12177620" cy="2060904"/>
          <a:chOff x="5514221" y="18491"/>
          <a:chExt cx="12196299" cy="2067538"/>
        </a:xfrm>
      </xdr:grpSpPr>
      <xdr:grpSp>
        <xdr:nvGrpSpPr>
          <xdr:cNvPr id="3" name="Group 2">
            <a:extLst>
              <a:ext uri="{FF2B5EF4-FFF2-40B4-BE49-F238E27FC236}">
                <a16:creationId xmlns:a16="http://schemas.microsoft.com/office/drawing/2014/main" id="{843FEE59-A1FD-BE7C-143E-EF270CCB1D7B}"/>
              </a:ext>
            </a:extLst>
          </xdr:cNvPr>
          <xdr:cNvGrpSpPr>
            <a:grpSpLocks noChangeAspect="1"/>
          </xdr:cNvGrpSpPr>
        </xdr:nvGrpSpPr>
        <xdr:grpSpPr>
          <a:xfrm>
            <a:off x="5514221" y="18491"/>
            <a:ext cx="12196299" cy="2067538"/>
            <a:chOff x="7239002" y="-120133"/>
            <a:chExt cx="7545916" cy="1302265"/>
          </a:xfrm>
        </xdr:grpSpPr>
        <xdr:pic>
          <xdr:nvPicPr>
            <xdr:cNvPr id="5" name="Picture 20">
              <a:extLst>
                <a:ext uri="{FF2B5EF4-FFF2-40B4-BE49-F238E27FC236}">
                  <a16:creationId xmlns:a16="http://schemas.microsoft.com/office/drawing/2014/main" id="{A1097C6C-B1AC-5D81-4C89-BBF739BAF15C}"/>
                </a:ext>
                <a:ext uri="{147F2762-F138-4A5C-976F-8EAC2B608ADB}">
                  <a16:predDERef xmlns:a16="http://schemas.microsoft.com/office/drawing/2014/main" pred="{91F27893-E6EB-D042-97C8-DC2C88D78B7C}"/>
                </a:ext>
              </a:extLst>
            </xdr:cNvPr>
            <xdr:cNvPicPr>
              <a:picLocks noChangeAspect="1"/>
            </xdr:cNvPicPr>
          </xdr:nvPicPr>
          <xdr:blipFill>
            <a:blip xmlns:r="http://schemas.openxmlformats.org/officeDocument/2006/relationships" r:embed="rId1"/>
            <a:stretch>
              <a:fillRect/>
            </a:stretch>
          </xdr:blipFill>
          <xdr:spPr>
            <a:xfrm>
              <a:off x="7239002" y="74082"/>
              <a:ext cx="7545916" cy="1108050"/>
            </a:xfrm>
            <a:prstGeom prst="rect">
              <a:avLst/>
            </a:prstGeom>
          </xdr:spPr>
        </xdr:pic>
        <xdr:sp macro="" textlink="">
          <xdr:nvSpPr>
            <xdr:cNvPr id="6" name="TextBox 5">
              <a:extLst>
                <a:ext uri="{FF2B5EF4-FFF2-40B4-BE49-F238E27FC236}">
                  <a16:creationId xmlns:a16="http://schemas.microsoft.com/office/drawing/2014/main" id="{7F28C702-190A-E842-7FF3-919F148270DF}"/>
                </a:ext>
              </a:extLst>
            </xdr:cNvPr>
            <xdr:cNvSpPr txBox="1"/>
          </xdr:nvSpPr>
          <xdr:spPr>
            <a:xfrm>
              <a:off x="11080982" y="-120133"/>
              <a:ext cx="3159809" cy="753449"/>
            </a:xfrm>
            <a:prstGeom prst="rect">
              <a:avLst/>
            </a:prstGeom>
            <a:solidFill>
              <a:srgbClr val="1A181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b"/>
            <a:lstStyle/>
            <a:p>
              <a:pPr algn="ctr"/>
              <a:r>
                <a:rPr lang="en-US" sz="4900" b="0" i="0" spc="250" baseline="0">
                  <a:solidFill>
                    <a:schemeClr val="bg1"/>
                  </a:solidFill>
                  <a:latin typeface="Futura Medium" panose="020B0602020204020303" pitchFamily="34" charset="-79"/>
                  <a:cs typeface="Futura Medium" panose="020B0602020204020303" pitchFamily="34" charset="-79"/>
                </a:rPr>
                <a:t>CLEMCO.U</a:t>
              </a:r>
            </a:p>
          </xdr:txBody>
        </xdr:sp>
      </xdr:grpSp>
      <xdr:pic>
        <xdr:nvPicPr>
          <xdr:cNvPr id="4" name="Picture 20">
            <a:extLst>
              <a:ext uri="{FF2B5EF4-FFF2-40B4-BE49-F238E27FC236}">
                <a16:creationId xmlns:a16="http://schemas.microsoft.com/office/drawing/2014/main" id="{E7C5AA1C-5835-173F-8FD2-BD9354BE98D5}"/>
              </a:ext>
              <a:ext uri="{147F2762-F138-4A5C-976F-8EAC2B608ADB}">
                <a16:predDERef xmlns:a16="http://schemas.microsoft.com/office/drawing/2014/main" pred="{91F27893-E6EB-D042-97C8-DC2C88D78B7C}"/>
              </a:ext>
            </a:extLst>
          </xdr:cNvPr>
          <xdr:cNvPicPr>
            <a:picLocks noChangeAspect="1"/>
          </xdr:cNvPicPr>
        </xdr:nvPicPr>
        <xdr:blipFill rotWithShape="1">
          <a:blip xmlns:r="http://schemas.openxmlformats.org/officeDocument/2006/relationships" r:embed="rId1"/>
          <a:srcRect l="2683" r="53708"/>
          <a:stretch/>
        </xdr:blipFill>
        <xdr:spPr>
          <a:xfrm>
            <a:off x="5616109" y="245381"/>
            <a:ext cx="5303520" cy="1761852"/>
          </a:xfrm>
          <a:prstGeom prst="rect">
            <a:avLst/>
          </a:prstGeom>
        </xdr:spPr>
      </xdr:pic>
    </xdr:grpSp>
    <xdr:clientData/>
  </xdr:twoCellAnchor>
  <xdr:twoCellAnchor>
    <xdr:from>
      <xdr:col>10</xdr:col>
      <xdr:colOff>337005</xdr:colOff>
      <xdr:row>2</xdr:row>
      <xdr:rowOff>653814</xdr:rowOff>
    </xdr:from>
    <xdr:to>
      <xdr:col>10</xdr:col>
      <xdr:colOff>1141834</xdr:colOff>
      <xdr:row>3</xdr:row>
      <xdr:rowOff>178176</xdr:rowOff>
    </xdr:to>
    <xdr:sp macro="" textlink="">
      <xdr:nvSpPr>
        <xdr:cNvPr id="7" name="TextBox 6">
          <a:extLst>
            <a:ext uri="{FF2B5EF4-FFF2-40B4-BE49-F238E27FC236}">
              <a16:creationId xmlns:a16="http://schemas.microsoft.com/office/drawing/2014/main" id="{508678F9-568C-FF4D-BF0C-8049FE193F3E}"/>
            </a:ext>
          </a:extLst>
        </xdr:cNvPr>
        <xdr:cNvSpPr txBox="1"/>
      </xdr:nvSpPr>
      <xdr:spPr>
        <a:xfrm>
          <a:off x="11213565" y="2407346"/>
          <a:ext cx="804829" cy="182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tIns="0" rIns="274320" bIns="0" rtlCol="0" anchor="t"/>
        <a:lstStyle/>
        <a:p>
          <a:r>
            <a:rPr lang="en-US" sz="1100" b="1">
              <a:solidFill>
                <a:schemeClr val="bg1">
                  <a:lumMod val="85000"/>
                </a:schemeClr>
              </a:solidFill>
            </a:rPr>
            <a:t>Net</a:t>
          </a:r>
        </a:p>
        <a:p>
          <a:endParaRPr lang="en-US" sz="1100" b="1">
            <a:solidFill>
              <a:schemeClr val="bg1">
                <a:lumMod val="95000"/>
              </a:schemeClr>
            </a:solidFill>
          </a:endParaRPr>
        </a:p>
        <a:p>
          <a:endParaRPr lang="en-US" sz="1100" b="1">
            <a:solidFill>
              <a:schemeClr val="bg1">
                <a:lumMod val="95000"/>
              </a:schemeClr>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181968</xdr:colOff>
      <xdr:row>0</xdr:row>
      <xdr:rowOff>67734</xdr:rowOff>
    </xdr:from>
    <xdr:to>
      <xdr:col>17</xdr:col>
      <xdr:colOff>0</xdr:colOff>
      <xdr:row>2</xdr:row>
      <xdr:rowOff>374205</xdr:rowOff>
    </xdr:to>
    <xdr:grpSp>
      <xdr:nvGrpSpPr>
        <xdr:cNvPr id="2" name="Group 1">
          <a:extLst>
            <a:ext uri="{FF2B5EF4-FFF2-40B4-BE49-F238E27FC236}">
              <a16:creationId xmlns:a16="http://schemas.microsoft.com/office/drawing/2014/main" id="{D4796CA0-BA77-CE4E-AEA7-152DF5B9F0DB}"/>
            </a:ext>
          </a:extLst>
        </xdr:cNvPr>
        <xdr:cNvGrpSpPr/>
      </xdr:nvGrpSpPr>
      <xdr:grpSpPr>
        <a:xfrm>
          <a:off x="5733308" y="67734"/>
          <a:ext cx="12177620" cy="2060904"/>
          <a:chOff x="5514221" y="18491"/>
          <a:chExt cx="12196299" cy="2067538"/>
        </a:xfrm>
      </xdr:grpSpPr>
      <xdr:grpSp>
        <xdr:nvGrpSpPr>
          <xdr:cNvPr id="3" name="Group 2">
            <a:extLst>
              <a:ext uri="{FF2B5EF4-FFF2-40B4-BE49-F238E27FC236}">
                <a16:creationId xmlns:a16="http://schemas.microsoft.com/office/drawing/2014/main" id="{67056369-0901-2412-0FE6-909C897909C8}"/>
              </a:ext>
            </a:extLst>
          </xdr:cNvPr>
          <xdr:cNvGrpSpPr>
            <a:grpSpLocks noChangeAspect="1"/>
          </xdr:cNvGrpSpPr>
        </xdr:nvGrpSpPr>
        <xdr:grpSpPr>
          <a:xfrm>
            <a:off x="5514221" y="18491"/>
            <a:ext cx="12196299" cy="2067538"/>
            <a:chOff x="7239002" y="-120133"/>
            <a:chExt cx="7545916" cy="1302265"/>
          </a:xfrm>
        </xdr:grpSpPr>
        <xdr:pic>
          <xdr:nvPicPr>
            <xdr:cNvPr id="5" name="Picture 20">
              <a:extLst>
                <a:ext uri="{FF2B5EF4-FFF2-40B4-BE49-F238E27FC236}">
                  <a16:creationId xmlns:a16="http://schemas.microsoft.com/office/drawing/2014/main" id="{BD1EB827-8D94-40F1-FE61-40C438F2B06E}"/>
                </a:ext>
                <a:ext uri="{147F2762-F138-4A5C-976F-8EAC2B608ADB}">
                  <a16:predDERef xmlns:a16="http://schemas.microsoft.com/office/drawing/2014/main" pred="{91F27893-E6EB-D042-97C8-DC2C88D78B7C}"/>
                </a:ext>
              </a:extLst>
            </xdr:cNvPr>
            <xdr:cNvPicPr>
              <a:picLocks noChangeAspect="1"/>
            </xdr:cNvPicPr>
          </xdr:nvPicPr>
          <xdr:blipFill>
            <a:blip xmlns:r="http://schemas.openxmlformats.org/officeDocument/2006/relationships" r:embed="rId1"/>
            <a:stretch>
              <a:fillRect/>
            </a:stretch>
          </xdr:blipFill>
          <xdr:spPr>
            <a:xfrm>
              <a:off x="7239002" y="74082"/>
              <a:ext cx="7545916" cy="1108050"/>
            </a:xfrm>
            <a:prstGeom prst="rect">
              <a:avLst/>
            </a:prstGeom>
          </xdr:spPr>
        </xdr:pic>
        <xdr:sp macro="" textlink="">
          <xdr:nvSpPr>
            <xdr:cNvPr id="6" name="TextBox 5">
              <a:extLst>
                <a:ext uri="{FF2B5EF4-FFF2-40B4-BE49-F238E27FC236}">
                  <a16:creationId xmlns:a16="http://schemas.microsoft.com/office/drawing/2014/main" id="{59BD0F6C-0A69-F498-445C-6DE85B7F3567}"/>
                </a:ext>
              </a:extLst>
            </xdr:cNvPr>
            <xdr:cNvSpPr txBox="1"/>
          </xdr:nvSpPr>
          <xdr:spPr>
            <a:xfrm>
              <a:off x="11080982" y="-120133"/>
              <a:ext cx="3159809" cy="753449"/>
            </a:xfrm>
            <a:prstGeom prst="rect">
              <a:avLst/>
            </a:prstGeom>
            <a:solidFill>
              <a:srgbClr val="1A181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b"/>
            <a:lstStyle/>
            <a:p>
              <a:pPr algn="ctr"/>
              <a:r>
                <a:rPr lang="en-US" sz="4900" b="0" i="0" spc="250" baseline="0">
                  <a:solidFill>
                    <a:schemeClr val="bg1"/>
                  </a:solidFill>
                  <a:latin typeface="Futura Medium" panose="020B0602020204020303" pitchFamily="34" charset="-79"/>
                  <a:cs typeface="Futura Medium" panose="020B0602020204020303" pitchFamily="34" charset="-79"/>
                </a:rPr>
                <a:t>CLEMCO.U</a:t>
              </a:r>
            </a:p>
          </xdr:txBody>
        </xdr:sp>
      </xdr:grpSp>
      <xdr:pic>
        <xdr:nvPicPr>
          <xdr:cNvPr id="4" name="Picture 20">
            <a:extLst>
              <a:ext uri="{FF2B5EF4-FFF2-40B4-BE49-F238E27FC236}">
                <a16:creationId xmlns:a16="http://schemas.microsoft.com/office/drawing/2014/main" id="{B38000F6-99EC-93A2-FD7B-27DEA77A1565}"/>
              </a:ext>
              <a:ext uri="{147F2762-F138-4A5C-976F-8EAC2B608ADB}">
                <a16:predDERef xmlns:a16="http://schemas.microsoft.com/office/drawing/2014/main" pred="{91F27893-E6EB-D042-97C8-DC2C88D78B7C}"/>
              </a:ext>
            </a:extLst>
          </xdr:cNvPr>
          <xdr:cNvPicPr>
            <a:picLocks noChangeAspect="1"/>
          </xdr:cNvPicPr>
        </xdr:nvPicPr>
        <xdr:blipFill rotWithShape="1">
          <a:blip xmlns:r="http://schemas.openxmlformats.org/officeDocument/2006/relationships" r:embed="rId1"/>
          <a:srcRect l="2683" r="53708"/>
          <a:stretch/>
        </xdr:blipFill>
        <xdr:spPr>
          <a:xfrm>
            <a:off x="5616109" y="245381"/>
            <a:ext cx="5303520" cy="1761852"/>
          </a:xfrm>
          <a:prstGeom prst="rect">
            <a:avLst/>
          </a:prstGeom>
        </xdr:spPr>
      </xdr:pic>
    </xdr:grpSp>
    <xdr:clientData/>
  </xdr:twoCellAnchor>
  <xdr:twoCellAnchor>
    <xdr:from>
      <xdr:col>10</xdr:col>
      <xdr:colOff>337005</xdr:colOff>
      <xdr:row>2</xdr:row>
      <xdr:rowOff>653814</xdr:rowOff>
    </xdr:from>
    <xdr:to>
      <xdr:col>10</xdr:col>
      <xdr:colOff>1141834</xdr:colOff>
      <xdr:row>3</xdr:row>
      <xdr:rowOff>178176</xdr:rowOff>
    </xdr:to>
    <xdr:sp macro="" textlink="">
      <xdr:nvSpPr>
        <xdr:cNvPr id="7" name="TextBox 6">
          <a:extLst>
            <a:ext uri="{FF2B5EF4-FFF2-40B4-BE49-F238E27FC236}">
              <a16:creationId xmlns:a16="http://schemas.microsoft.com/office/drawing/2014/main" id="{BD6D80BF-1F61-F24C-9191-6ED207DEC2D0}"/>
            </a:ext>
          </a:extLst>
        </xdr:cNvPr>
        <xdr:cNvSpPr txBox="1"/>
      </xdr:nvSpPr>
      <xdr:spPr>
        <a:xfrm>
          <a:off x="11213565" y="2407346"/>
          <a:ext cx="804829" cy="182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tIns="0" rIns="274320" bIns="0" rtlCol="0" anchor="t"/>
        <a:lstStyle/>
        <a:p>
          <a:r>
            <a:rPr lang="en-US" sz="1100" b="1">
              <a:solidFill>
                <a:schemeClr val="bg1">
                  <a:lumMod val="85000"/>
                </a:schemeClr>
              </a:solidFill>
            </a:rPr>
            <a:t>Net</a:t>
          </a:r>
        </a:p>
        <a:p>
          <a:endParaRPr lang="en-US" sz="1100" b="1">
            <a:solidFill>
              <a:schemeClr val="bg1">
                <a:lumMod val="95000"/>
              </a:schemeClr>
            </a:solidFill>
          </a:endParaRPr>
        </a:p>
        <a:p>
          <a:endParaRPr lang="en-US" sz="1100" b="1">
            <a:solidFill>
              <a:schemeClr val="bg1">
                <a:lumMod val="95000"/>
              </a:schemeClr>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181968</xdr:colOff>
      <xdr:row>0</xdr:row>
      <xdr:rowOff>67734</xdr:rowOff>
    </xdr:from>
    <xdr:to>
      <xdr:col>17</xdr:col>
      <xdr:colOff>0</xdr:colOff>
      <xdr:row>2</xdr:row>
      <xdr:rowOff>374205</xdr:rowOff>
    </xdr:to>
    <xdr:grpSp>
      <xdr:nvGrpSpPr>
        <xdr:cNvPr id="2" name="Group 1">
          <a:extLst>
            <a:ext uri="{FF2B5EF4-FFF2-40B4-BE49-F238E27FC236}">
              <a16:creationId xmlns:a16="http://schemas.microsoft.com/office/drawing/2014/main" id="{52D0F13C-CC35-9F47-AA6B-A29ECE16FC5D}"/>
            </a:ext>
          </a:extLst>
        </xdr:cNvPr>
        <xdr:cNvGrpSpPr/>
      </xdr:nvGrpSpPr>
      <xdr:grpSpPr>
        <a:xfrm>
          <a:off x="5733308" y="67734"/>
          <a:ext cx="12177620" cy="2060904"/>
          <a:chOff x="5514221" y="18491"/>
          <a:chExt cx="12196299" cy="2067538"/>
        </a:xfrm>
      </xdr:grpSpPr>
      <xdr:grpSp>
        <xdr:nvGrpSpPr>
          <xdr:cNvPr id="3" name="Group 2">
            <a:extLst>
              <a:ext uri="{FF2B5EF4-FFF2-40B4-BE49-F238E27FC236}">
                <a16:creationId xmlns:a16="http://schemas.microsoft.com/office/drawing/2014/main" id="{C66813C4-7E4E-CFE6-6A7E-84CD67A6D41F}"/>
              </a:ext>
            </a:extLst>
          </xdr:cNvPr>
          <xdr:cNvGrpSpPr>
            <a:grpSpLocks noChangeAspect="1"/>
          </xdr:cNvGrpSpPr>
        </xdr:nvGrpSpPr>
        <xdr:grpSpPr>
          <a:xfrm>
            <a:off x="5514221" y="18491"/>
            <a:ext cx="12196299" cy="2067538"/>
            <a:chOff x="7239002" y="-120133"/>
            <a:chExt cx="7545916" cy="1302265"/>
          </a:xfrm>
        </xdr:grpSpPr>
        <xdr:pic>
          <xdr:nvPicPr>
            <xdr:cNvPr id="5" name="Picture 20">
              <a:extLst>
                <a:ext uri="{FF2B5EF4-FFF2-40B4-BE49-F238E27FC236}">
                  <a16:creationId xmlns:a16="http://schemas.microsoft.com/office/drawing/2014/main" id="{BBB128B3-D2EA-B114-4C38-6BC2947DC810}"/>
                </a:ext>
                <a:ext uri="{147F2762-F138-4A5C-976F-8EAC2B608ADB}">
                  <a16:predDERef xmlns:a16="http://schemas.microsoft.com/office/drawing/2014/main" pred="{91F27893-E6EB-D042-97C8-DC2C88D78B7C}"/>
                </a:ext>
              </a:extLst>
            </xdr:cNvPr>
            <xdr:cNvPicPr>
              <a:picLocks noChangeAspect="1"/>
            </xdr:cNvPicPr>
          </xdr:nvPicPr>
          <xdr:blipFill>
            <a:blip xmlns:r="http://schemas.openxmlformats.org/officeDocument/2006/relationships" r:embed="rId1"/>
            <a:stretch>
              <a:fillRect/>
            </a:stretch>
          </xdr:blipFill>
          <xdr:spPr>
            <a:xfrm>
              <a:off x="7239002" y="74082"/>
              <a:ext cx="7545916" cy="1108050"/>
            </a:xfrm>
            <a:prstGeom prst="rect">
              <a:avLst/>
            </a:prstGeom>
          </xdr:spPr>
        </xdr:pic>
        <xdr:sp macro="" textlink="">
          <xdr:nvSpPr>
            <xdr:cNvPr id="6" name="TextBox 5">
              <a:extLst>
                <a:ext uri="{FF2B5EF4-FFF2-40B4-BE49-F238E27FC236}">
                  <a16:creationId xmlns:a16="http://schemas.microsoft.com/office/drawing/2014/main" id="{FA4D483D-B270-56B9-970D-3EABE2B62477}"/>
                </a:ext>
              </a:extLst>
            </xdr:cNvPr>
            <xdr:cNvSpPr txBox="1"/>
          </xdr:nvSpPr>
          <xdr:spPr>
            <a:xfrm>
              <a:off x="11080982" y="-120133"/>
              <a:ext cx="3159809" cy="753449"/>
            </a:xfrm>
            <a:prstGeom prst="rect">
              <a:avLst/>
            </a:prstGeom>
            <a:solidFill>
              <a:srgbClr val="1A181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b"/>
            <a:lstStyle/>
            <a:p>
              <a:pPr algn="ctr"/>
              <a:r>
                <a:rPr lang="en-US" sz="4900" b="0" i="0" spc="250" baseline="0">
                  <a:solidFill>
                    <a:schemeClr val="bg1"/>
                  </a:solidFill>
                  <a:latin typeface="Futura Medium" panose="020B0602020204020303" pitchFamily="34" charset="-79"/>
                  <a:cs typeface="Futura Medium" panose="020B0602020204020303" pitchFamily="34" charset="-79"/>
                </a:rPr>
                <a:t>CLEMCO.U</a:t>
              </a:r>
            </a:p>
          </xdr:txBody>
        </xdr:sp>
      </xdr:grpSp>
      <xdr:pic>
        <xdr:nvPicPr>
          <xdr:cNvPr id="4" name="Picture 20">
            <a:extLst>
              <a:ext uri="{FF2B5EF4-FFF2-40B4-BE49-F238E27FC236}">
                <a16:creationId xmlns:a16="http://schemas.microsoft.com/office/drawing/2014/main" id="{5AA5ADEC-BFEA-3135-AB73-36C29F5DA84D}"/>
              </a:ext>
              <a:ext uri="{147F2762-F138-4A5C-976F-8EAC2B608ADB}">
                <a16:predDERef xmlns:a16="http://schemas.microsoft.com/office/drawing/2014/main" pred="{91F27893-E6EB-D042-97C8-DC2C88D78B7C}"/>
              </a:ext>
            </a:extLst>
          </xdr:cNvPr>
          <xdr:cNvPicPr>
            <a:picLocks noChangeAspect="1"/>
          </xdr:cNvPicPr>
        </xdr:nvPicPr>
        <xdr:blipFill rotWithShape="1">
          <a:blip xmlns:r="http://schemas.openxmlformats.org/officeDocument/2006/relationships" r:embed="rId1"/>
          <a:srcRect l="2683" r="53708"/>
          <a:stretch/>
        </xdr:blipFill>
        <xdr:spPr>
          <a:xfrm>
            <a:off x="5616109" y="245381"/>
            <a:ext cx="5303520" cy="1761852"/>
          </a:xfrm>
          <a:prstGeom prst="rect">
            <a:avLst/>
          </a:prstGeom>
        </xdr:spPr>
      </xdr:pic>
    </xdr:grpSp>
    <xdr:clientData/>
  </xdr:twoCellAnchor>
  <xdr:twoCellAnchor>
    <xdr:from>
      <xdr:col>10</xdr:col>
      <xdr:colOff>337005</xdr:colOff>
      <xdr:row>2</xdr:row>
      <xdr:rowOff>653814</xdr:rowOff>
    </xdr:from>
    <xdr:to>
      <xdr:col>10</xdr:col>
      <xdr:colOff>1141834</xdr:colOff>
      <xdr:row>3</xdr:row>
      <xdr:rowOff>178176</xdr:rowOff>
    </xdr:to>
    <xdr:sp macro="" textlink="">
      <xdr:nvSpPr>
        <xdr:cNvPr id="7" name="TextBox 6">
          <a:extLst>
            <a:ext uri="{FF2B5EF4-FFF2-40B4-BE49-F238E27FC236}">
              <a16:creationId xmlns:a16="http://schemas.microsoft.com/office/drawing/2014/main" id="{481F24F6-24DB-5541-A502-D701134D4523}"/>
            </a:ext>
          </a:extLst>
        </xdr:cNvPr>
        <xdr:cNvSpPr txBox="1"/>
      </xdr:nvSpPr>
      <xdr:spPr>
        <a:xfrm>
          <a:off x="11213565" y="2407346"/>
          <a:ext cx="804829" cy="182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tIns="0" rIns="274320" bIns="0" rtlCol="0" anchor="t"/>
        <a:lstStyle/>
        <a:p>
          <a:r>
            <a:rPr lang="en-US" sz="1100" b="1">
              <a:solidFill>
                <a:schemeClr val="bg1">
                  <a:lumMod val="85000"/>
                </a:schemeClr>
              </a:solidFill>
            </a:rPr>
            <a:t>Net</a:t>
          </a:r>
        </a:p>
        <a:p>
          <a:endParaRPr lang="en-US" sz="1100" b="1">
            <a:solidFill>
              <a:schemeClr val="bg1">
                <a:lumMod val="95000"/>
              </a:schemeClr>
            </a:solidFill>
          </a:endParaRPr>
        </a:p>
        <a:p>
          <a:endParaRPr lang="en-US" sz="1100" b="1">
            <a:solidFill>
              <a:schemeClr val="bg1">
                <a:lumMod val="95000"/>
              </a:schemeClr>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181968</xdr:colOff>
      <xdr:row>0</xdr:row>
      <xdr:rowOff>67734</xdr:rowOff>
    </xdr:from>
    <xdr:to>
      <xdr:col>17</xdr:col>
      <xdr:colOff>0</xdr:colOff>
      <xdr:row>2</xdr:row>
      <xdr:rowOff>374205</xdr:rowOff>
    </xdr:to>
    <xdr:grpSp>
      <xdr:nvGrpSpPr>
        <xdr:cNvPr id="2" name="Group 1">
          <a:extLst>
            <a:ext uri="{FF2B5EF4-FFF2-40B4-BE49-F238E27FC236}">
              <a16:creationId xmlns:a16="http://schemas.microsoft.com/office/drawing/2014/main" id="{8A2719A7-43DE-D04C-A122-B29B4B2EFC02}"/>
            </a:ext>
          </a:extLst>
        </xdr:cNvPr>
        <xdr:cNvGrpSpPr/>
      </xdr:nvGrpSpPr>
      <xdr:grpSpPr>
        <a:xfrm>
          <a:off x="5733308" y="67734"/>
          <a:ext cx="12177620" cy="2060904"/>
          <a:chOff x="5514221" y="18491"/>
          <a:chExt cx="12196299" cy="2067538"/>
        </a:xfrm>
      </xdr:grpSpPr>
      <xdr:grpSp>
        <xdr:nvGrpSpPr>
          <xdr:cNvPr id="3" name="Group 2">
            <a:extLst>
              <a:ext uri="{FF2B5EF4-FFF2-40B4-BE49-F238E27FC236}">
                <a16:creationId xmlns:a16="http://schemas.microsoft.com/office/drawing/2014/main" id="{0E30EB0B-F8C9-7CA8-83C6-7CA44D66ED5B}"/>
              </a:ext>
            </a:extLst>
          </xdr:cNvPr>
          <xdr:cNvGrpSpPr>
            <a:grpSpLocks noChangeAspect="1"/>
          </xdr:cNvGrpSpPr>
        </xdr:nvGrpSpPr>
        <xdr:grpSpPr>
          <a:xfrm>
            <a:off x="5514221" y="18491"/>
            <a:ext cx="12196299" cy="2067538"/>
            <a:chOff x="7239002" y="-120133"/>
            <a:chExt cx="7545916" cy="1302265"/>
          </a:xfrm>
        </xdr:grpSpPr>
        <xdr:pic>
          <xdr:nvPicPr>
            <xdr:cNvPr id="5" name="Picture 20">
              <a:extLst>
                <a:ext uri="{FF2B5EF4-FFF2-40B4-BE49-F238E27FC236}">
                  <a16:creationId xmlns:a16="http://schemas.microsoft.com/office/drawing/2014/main" id="{E17534C7-E924-9775-288D-B07C40CDA500}"/>
                </a:ext>
                <a:ext uri="{147F2762-F138-4A5C-976F-8EAC2B608ADB}">
                  <a16:predDERef xmlns:a16="http://schemas.microsoft.com/office/drawing/2014/main" pred="{91F27893-E6EB-D042-97C8-DC2C88D78B7C}"/>
                </a:ext>
              </a:extLst>
            </xdr:cNvPr>
            <xdr:cNvPicPr>
              <a:picLocks noChangeAspect="1"/>
            </xdr:cNvPicPr>
          </xdr:nvPicPr>
          <xdr:blipFill>
            <a:blip xmlns:r="http://schemas.openxmlformats.org/officeDocument/2006/relationships" r:embed="rId1"/>
            <a:stretch>
              <a:fillRect/>
            </a:stretch>
          </xdr:blipFill>
          <xdr:spPr>
            <a:xfrm>
              <a:off x="7239002" y="74082"/>
              <a:ext cx="7545916" cy="1108050"/>
            </a:xfrm>
            <a:prstGeom prst="rect">
              <a:avLst/>
            </a:prstGeom>
          </xdr:spPr>
        </xdr:pic>
        <xdr:sp macro="" textlink="">
          <xdr:nvSpPr>
            <xdr:cNvPr id="6" name="TextBox 5">
              <a:extLst>
                <a:ext uri="{FF2B5EF4-FFF2-40B4-BE49-F238E27FC236}">
                  <a16:creationId xmlns:a16="http://schemas.microsoft.com/office/drawing/2014/main" id="{7BE95431-B75A-A453-6BBC-CC9D9A4F84D6}"/>
                </a:ext>
              </a:extLst>
            </xdr:cNvPr>
            <xdr:cNvSpPr txBox="1"/>
          </xdr:nvSpPr>
          <xdr:spPr>
            <a:xfrm>
              <a:off x="11080982" y="-120133"/>
              <a:ext cx="3159809" cy="753449"/>
            </a:xfrm>
            <a:prstGeom prst="rect">
              <a:avLst/>
            </a:prstGeom>
            <a:solidFill>
              <a:srgbClr val="1A181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b"/>
            <a:lstStyle/>
            <a:p>
              <a:pPr algn="ctr"/>
              <a:r>
                <a:rPr lang="en-US" sz="4900" b="0" i="0" spc="250" baseline="0">
                  <a:solidFill>
                    <a:schemeClr val="bg1"/>
                  </a:solidFill>
                  <a:latin typeface="Futura Medium" panose="020B0602020204020303" pitchFamily="34" charset="-79"/>
                  <a:cs typeface="Futura Medium" panose="020B0602020204020303" pitchFamily="34" charset="-79"/>
                </a:rPr>
                <a:t>CLEMCO.U</a:t>
              </a:r>
            </a:p>
          </xdr:txBody>
        </xdr:sp>
      </xdr:grpSp>
      <xdr:pic>
        <xdr:nvPicPr>
          <xdr:cNvPr id="4" name="Picture 20">
            <a:extLst>
              <a:ext uri="{FF2B5EF4-FFF2-40B4-BE49-F238E27FC236}">
                <a16:creationId xmlns:a16="http://schemas.microsoft.com/office/drawing/2014/main" id="{9E392FC1-BFAF-1DAD-8066-33930CE28D1C}"/>
              </a:ext>
              <a:ext uri="{147F2762-F138-4A5C-976F-8EAC2B608ADB}">
                <a16:predDERef xmlns:a16="http://schemas.microsoft.com/office/drawing/2014/main" pred="{91F27893-E6EB-D042-97C8-DC2C88D78B7C}"/>
              </a:ext>
            </a:extLst>
          </xdr:cNvPr>
          <xdr:cNvPicPr>
            <a:picLocks noChangeAspect="1"/>
          </xdr:cNvPicPr>
        </xdr:nvPicPr>
        <xdr:blipFill rotWithShape="1">
          <a:blip xmlns:r="http://schemas.openxmlformats.org/officeDocument/2006/relationships" r:embed="rId1"/>
          <a:srcRect l="2683" r="53708"/>
          <a:stretch/>
        </xdr:blipFill>
        <xdr:spPr>
          <a:xfrm>
            <a:off x="5616109" y="245381"/>
            <a:ext cx="5303520" cy="1761852"/>
          </a:xfrm>
          <a:prstGeom prst="rect">
            <a:avLst/>
          </a:prstGeom>
        </xdr:spPr>
      </xdr:pic>
    </xdr:grpSp>
    <xdr:clientData/>
  </xdr:twoCellAnchor>
  <xdr:twoCellAnchor>
    <xdr:from>
      <xdr:col>10</xdr:col>
      <xdr:colOff>337005</xdr:colOff>
      <xdr:row>2</xdr:row>
      <xdr:rowOff>653814</xdr:rowOff>
    </xdr:from>
    <xdr:to>
      <xdr:col>10</xdr:col>
      <xdr:colOff>1141834</xdr:colOff>
      <xdr:row>3</xdr:row>
      <xdr:rowOff>178176</xdr:rowOff>
    </xdr:to>
    <xdr:sp macro="" textlink="">
      <xdr:nvSpPr>
        <xdr:cNvPr id="7" name="TextBox 6">
          <a:extLst>
            <a:ext uri="{FF2B5EF4-FFF2-40B4-BE49-F238E27FC236}">
              <a16:creationId xmlns:a16="http://schemas.microsoft.com/office/drawing/2014/main" id="{0CB44500-801A-1C45-A2AF-8BBA26F235DE}"/>
            </a:ext>
          </a:extLst>
        </xdr:cNvPr>
        <xdr:cNvSpPr txBox="1"/>
      </xdr:nvSpPr>
      <xdr:spPr>
        <a:xfrm>
          <a:off x="11213565" y="2407346"/>
          <a:ext cx="804829" cy="182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tIns="0" rIns="274320" bIns="0" rtlCol="0" anchor="t"/>
        <a:lstStyle/>
        <a:p>
          <a:r>
            <a:rPr lang="en-US" sz="1100" b="1">
              <a:solidFill>
                <a:schemeClr val="bg1">
                  <a:lumMod val="85000"/>
                </a:schemeClr>
              </a:solidFill>
            </a:rPr>
            <a:t>Net</a:t>
          </a:r>
        </a:p>
        <a:p>
          <a:endParaRPr lang="en-US" sz="1100" b="1">
            <a:solidFill>
              <a:schemeClr val="bg1">
                <a:lumMod val="95000"/>
              </a:schemeClr>
            </a:solidFill>
          </a:endParaRPr>
        </a:p>
        <a:p>
          <a:endParaRPr lang="en-US" sz="1100" b="1">
            <a:solidFill>
              <a:schemeClr val="bg1">
                <a:lumMod val="95000"/>
              </a:schemeClr>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181968</xdr:colOff>
      <xdr:row>0</xdr:row>
      <xdr:rowOff>67734</xdr:rowOff>
    </xdr:from>
    <xdr:to>
      <xdr:col>17</xdr:col>
      <xdr:colOff>0</xdr:colOff>
      <xdr:row>2</xdr:row>
      <xdr:rowOff>374205</xdr:rowOff>
    </xdr:to>
    <xdr:grpSp>
      <xdr:nvGrpSpPr>
        <xdr:cNvPr id="2" name="Group 1">
          <a:extLst>
            <a:ext uri="{FF2B5EF4-FFF2-40B4-BE49-F238E27FC236}">
              <a16:creationId xmlns:a16="http://schemas.microsoft.com/office/drawing/2014/main" id="{CCBEE240-5283-D04D-9107-D766E75EA276}"/>
            </a:ext>
          </a:extLst>
        </xdr:cNvPr>
        <xdr:cNvGrpSpPr/>
      </xdr:nvGrpSpPr>
      <xdr:grpSpPr>
        <a:xfrm>
          <a:off x="5733308" y="67734"/>
          <a:ext cx="12177620" cy="2060904"/>
          <a:chOff x="5514221" y="18491"/>
          <a:chExt cx="12196299" cy="2067538"/>
        </a:xfrm>
      </xdr:grpSpPr>
      <xdr:grpSp>
        <xdr:nvGrpSpPr>
          <xdr:cNvPr id="3" name="Group 2">
            <a:extLst>
              <a:ext uri="{FF2B5EF4-FFF2-40B4-BE49-F238E27FC236}">
                <a16:creationId xmlns:a16="http://schemas.microsoft.com/office/drawing/2014/main" id="{5268F786-0A31-45AA-238C-EDCD9DBF3B83}"/>
              </a:ext>
            </a:extLst>
          </xdr:cNvPr>
          <xdr:cNvGrpSpPr>
            <a:grpSpLocks noChangeAspect="1"/>
          </xdr:cNvGrpSpPr>
        </xdr:nvGrpSpPr>
        <xdr:grpSpPr>
          <a:xfrm>
            <a:off x="5514221" y="18491"/>
            <a:ext cx="12196299" cy="2067538"/>
            <a:chOff x="7239002" y="-120133"/>
            <a:chExt cx="7545916" cy="1302265"/>
          </a:xfrm>
        </xdr:grpSpPr>
        <xdr:pic>
          <xdr:nvPicPr>
            <xdr:cNvPr id="5" name="Picture 20">
              <a:extLst>
                <a:ext uri="{FF2B5EF4-FFF2-40B4-BE49-F238E27FC236}">
                  <a16:creationId xmlns:a16="http://schemas.microsoft.com/office/drawing/2014/main" id="{D15BE4D9-B6E6-B6C3-5249-A942C562A3A0}"/>
                </a:ext>
                <a:ext uri="{147F2762-F138-4A5C-976F-8EAC2B608ADB}">
                  <a16:predDERef xmlns:a16="http://schemas.microsoft.com/office/drawing/2014/main" pred="{91F27893-E6EB-D042-97C8-DC2C88D78B7C}"/>
                </a:ext>
              </a:extLst>
            </xdr:cNvPr>
            <xdr:cNvPicPr>
              <a:picLocks noChangeAspect="1"/>
            </xdr:cNvPicPr>
          </xdr:nvPicPr>
          <xdr:blipFill>
            <a:blip xmlns:r="http://schemas.openxmlformats.org/officeDocument/2006/relationships" r:embed="rId1"/>
            <a:stretch>
              <a:fillRect/>
            </a:stretch>
          </xdr:blipFill>
          <xdr:spPr>
            <a:xfrm>
              <a:off x="7239002" y="74082"/>
              <a:ext cx="7545916" cy="1108050"/>
            </a:xfrm>
            <a:prstGeom prst="rect">
              <a:avLst/>
            </a:prstGeom>
          </xdr:spPr>
        </xdr:pic>
        <xdr:sp macro="" textlink="">
          <xdr:nvSpPr>
            <xdr:cNvPr id="6" name="TextBox 5">
              <a:extLst>
                <a:ext uri="{FF2B5EF4-FFF2-40B4-BE49-F238E27FC236}">
                  <a16:creationId xmlns:a16="http://schemas.microsoft.com/office/drawing/2014/main" id="{B61040B2-6B21-9282-2507-B0798A67DBE5}"/>
                </a:ext>
              </a:extLst>
            </xdr:cNvPr>
            <xdr:cNvSpPr txBox="1"/>
          </xdr:nvSpPr>
          <xdr:spPr>
            <a:xfrm>
              <a:off x="11080982" y="-120133"/>
              <a:ext cx="3159809" cy="753449"/>
            </a:xfrm>
            <a:prstGeom prst="rect">
              <a:avLst/>
            </a:prstGeom>
            <a:solidFill>
              <a:srgbClr val="1A181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b"/>
            <a:lstStyle/>
            <a:p>
              <a:pPr algn="ctr"/>
              <a:r>
                <a:rPr lang="en-US" sz="4900" b="0" i="0" spc="250" baseline="0">
                  <a:solidFill>
                    <a:schemeClr val="bg1"/>
                  </a:solidFill>
                  <a:latin typeface="Futura Medium" panose="020B0602020204020303" pitchFamily="34" charset="-79"/>
                  <a:cs typeface="Futura Medium" panose="020B0602020204020303" pitchFamily="34" charset="-79"/>
                </a:rPr>
                <a:t>CLEMCO.U</a:t>
              </a:r>
            </a:p>
          </xdr:txBody>
        </xdr:sp>
      </xdr:grpSp>
      <xdr:pic>
        <xdr:nvPicPr>
          <xdr:cNvPr id="4" name="Picture 20">
            <a:extLst>
              <a:ext uri="{FF2B5EF4-FFF2-40B4-BE49-F238E27FC236}">
                <a16:creationId xmlns:a16="http://schemas.microsoft.com/office/drawing/2014/main" id="{2AF32AE7-A5F6-8741-329C-65542D339054}"/>
              </a:ext>
              <a:ext uri="{147F2762-F138-4A5C-976F-8EAC2B608ADB}">
                <a16:predDERef xmlns:a16="http://schemas.microsoft.com/office/drawing/2014/main" pred="{91F27893-E6EB-D042-97C8-DC2C88D78B7C}"/>
              </a:ext>
            </a:extLst>
          </xdr:cNvPr>
          <xdr:cNvPicPr>
            <a:picLocks noChangeAspect="1"/>
          </xdr:cNvPicPr>
        </xdr:nvPicPr>
        <xdr:blipFill rotWithShape="1">
          <a:blip xmlns:r="http://schemas.openxmlformats.org/officeDocument/2006/relationships" r:embed="rId1"/>
          <a:srcRect l="2683" r="53708"/>
          <a:stretch/>
        </xdr:blipFill>
        <xdr:spPr>
          <a:xfrm>
            <a:off x="5616109" y="245381"/>
            <a:ext cx="5303520" cy="1761852"/>
          </a:xfrm>
          <a:prstGeom prst="rect">
            <a:avLst/>
          </a:prstGeom>
        </xdr:spPr>
      </xdr:pic>
    </xdr:grpSp>
    <xdr:clientData/>
  </xdr:twoCellAnchor>
  <xdr:twoCellAnchor>
    <xdr:from>
      <xdr:col>10</xdr:col>
      <xdr:colOff>337005</xdr:colOff>
      <xdr:row>2</xdr:row>
      <xdr:rowOff>653814</xdr:rowOff>
    </xdr:from>
    <xdr:to>
      <xdr:col>10</xdr:col>
      <xdr:colOff>1141834</xdr:colOff>
      <xdr:row>3</xdr:row>
      <xdr:rowOff>178176</xdr:rowOff>
    </xdr:to>
    <xdr:sp macro="" textlink="">
      <xdr:nvSpPr>
        <xdr:cNvPr id="7" name="TextBox 6">
          <a:extLst>
            <a:ext uri="{FF2B5EF4-FFF2-40B4-BE49-F238E27FC236}">
              <a16:creationId xmlns:a16="http://schemas.microsoft.com/office/drawing/2014/main" id="{03A2E4F4-5CEC-F34C-8FD6-DE593D95A199}"/>
            </a:ext>
          </a:extLst>
        </xdr:cNvPr>
        <xdr:cNvSpPr txBox="1"/>
      </xdr:nvSpPr>
      <xdr:spPr>
        <a:xfrm>
          <a:off x="11213565" y="2407346"/>
          <a:ext cx="804829" cy="182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tIns="0" rIns="274320" bIns="0" rtlCol="0" anchor="t"/>
        <a:lstStyle/>
        <a:p>
          <a:r>
            <a:rPr lang="en-US" sz="1100" b="1">
              <a:solidFill>
                <a:schemeClr val="bg1">
                  <a:lumMod val="85000"/>
                </a:schemeClr>
              </a:solidFill>
            </a:rPr>
            <a:t>Net</a:t>
          </a:r>
        </a:p>
        <a:p>
          <a:endParaRPr lang="en-US" sz="1100" b="1">
            <a:solidFill>
              <a:schemeClr val="bg1">
                <a:lumMod val="95000"/>
              </a:schemeClr>
            </a:solidFill>
          </a:endParaRPr>
        </a:p>
        <a:p>
          <a:endParaRPr lang="en-US" sz="1100" b="1">
            <a:solidFill>
              <a:schemeClr val="bg1">
                <a:lumMod val="95000"/>
              </a:schemeClr>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181968</xdr:colOff>
      <xdr:row>0</xdr:row>
      <xdr:rowOff>67734</xdr:rowOff>
    </xdr:from>
    <xdr:to>
      <xdr:col>17</xdr:col>
      <xdr:colOff>0</xdr:colOff>
      <xdr:row>2</xdr:row>
      <xdr:rowOff>374205</xdr:rowOff>
    </xdr:to>
    <xdr:grpSp>
      <xdr:nvGrpSpPr>
        <xdr:cNvPr id="2" name="Group 1">
          <a:extLst>
            <a:ext uri="{FF2B5EF4-FFF2-40B4-BE49-F238E27FC236}">
              <a16:creationId xmlns:a16="http://schemas.microsoft.com/office/drawing/2014/main" id="{CDC18DD6-B50D-E34F-B529-FD38ABDA59D7}"/>
            </a:ext>
          </a:extLst>
        </xdr:cNvPr>
        <xdr:cNvGrpSpPr/>
      </xdr:nvGrpSpPr>
      <xdr:grpSpPr>
        <a:xfrm>
          <a:off x="5733308" y="67734"/>
          <a:ext cx="12177620" cy="2060904"/>
          <a:chOff x="5514221" y="18491"/>
          <a:chExt cx="12196299" cy="2067538"/>
        </a:xfrm>
      </xdr:grpSpPr>
      <xdr:grpSp>
        <xdr:nvGrpSpPr>
          <xdr:cNvPr id="3" name="Group 2">
            <a:extLst>
              <a:ext uri="{FF2B5EF4-FFF2-40B4-BE49-F238E27FC236}">
                <a16:creationId xmlns:a16="http://schemas.microsoft.com/office/drawing/2014/main" id="{49A96977-3F32-0C21-3037-6205D9BE79F3}"/>
              </a:ext>
            </a:extLst>
          </xdr:cNvPr>
          <xdr:cNvGrpSpPr>
            <a:grpSpLocks noChangeAspect="1"/>
          </xdr:cNvGrpSpPr>
        </xdr:nvGrpSpPr>
        <xdr:grpSpPr>
          <a:xfrm>
            <a:off x="5514221" y="18491"/>
            <a:ext cx="12196299" cy="2067538"/>
            <a:chOff x="7239002" y="-120133"/>
            <a:chExt cx="7545916" cy="1302265"/>
          </a:xfrm>
        </xdr:grpSpPr>
        <xdr:pic>
          <xdr:nvPicPr>
            <xdr:cNvPr id="5" name="Picture 20">
              <a:extLst>
                <a:ext uri="{FF2B5EF4-FFF2-40B4-BE49-F238E27FC236}">
                  <a16:creationId xmlns:a16="http://schemas.microsoft.com/office/drawing/2014/main" id="{176362DA-3DEA-AEAC-4E53-7B3796F0E21F}"/>
                </a:ext>
                <a:ext uri="{147F2762-F138-4A5C-976F-8EAC2B608ADB}">
                  <a16:predDERef xmlns:a16="http://schemas.microsoft.com/office/drawing/2014/main" pred="{91F27893-E6EB-D042-97C8-DC2C88D78B7C}"/>
                </a:ext>
              </a:extLst>
            </xdr:cNvPr>
            <xdr:cNvPicPr>
              <a:picLocks noChangeAspect="1"/>
            </xdr:cNvPicPr>
          </xdr:nvPicPr>
          <xdr:blipFill>
            <a:blip xmlns:r="http://schemas.openxmlformats.org/officeDocument/2006/relationships" r:embed="rId1"/>
            <a:stretch>
              <a:fillRect/>
            </a:stretch>
          </xdr:blipFill>
          <xdr:spPr>
            <a:xfrm>
              <a:off x="7239002" y="74082"/>
              <a:ext cx="7545916" cy="1108050"/>
            </a:xfrm>
            <a:prstGeom prst="rect">
              <a:avLst/>
            </a:prstGeom>
          </xdr:spPr>
        </xdr:pic>
        <xdr:sp macro="" textlink="">
          <xdr:nvSpPr>
            <xdr:cNvPr id="6" name="TextBox 5">
              <a:extLst>
                <a:ext uri="{FF2B5EF4-FFF2-40B4-BE49-F238E27FC236}">
                  <a16:creationId xmlns:a16="http://schemas.microsoft.com/office/drawing/2014/main" id="{AE1348B0-4B45-1F96-969D-724E9C02CC4D}"/>
                </a:ext>
              </a:extLst>
            </xdr:cNvPr>
            <xdr:cNvSpPr txBox="1"/>
          </xdr:nvSpPr>
          <xdr:spPr>
            <a:xfrm>
              <a:off x="11080982" y="-120133"/>
              <a:ext cx="3159809" cy="753449"/>
            </a:xfrm>
            <a:prstGeom prst="rect">
              <a:avLst/>
            </a:prstGeom>
            <a:solidFill>
              <a:srgbClr val="1A181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b"/>
            <a:lstStyle/>
            <a:p>
              <a:pPr algn="ctr"/>
              <a:r>
                <a:rPr lang="en-US" sz="4900" b="0" i="0" spc="250" baseline="0">
                  <a:solidFill>
                    <a:schemeClr val="bg1"/>
                  </a:solidFill>
                  <a:latin typeface="Futura Medium" panose="020B0602020204020303" pitchFamily="34" charset="-79"/>
                  <a:cs typeface="Futura Medium" panose="020B0602020204020303" pitchFamily="34" charset="-79"/>
                </a:rPr>
                <a:t>CLEMCO.U</a:t>
              </a:r>
            </a:p>
          </xdr:txBody>
        </xdr:sp>
      </xdr:grpSp>
      <xdr:pic>
        <xdr:nvPicPr>
          <xdr:cNvPr id="4" name="Picture 20">
            <a:extLst>
              <a:ext uri="{FF2B5EF4-FFF2-40B4-BE49-F238E27FC236}">
                <a16:creationId xmlns:a16="http://schemas.microsoft.com/office/drawing/2014/main" id="{78C8EF3A-2B3B-9735-9CDC-64D31DEF255A}"/>
              </a:ext>
              <a:ext uri="{147F2762-F138-4A5C-976F-8EAC2B608ADB}">
                <a16:predDERef xmlns:a16="http://schemas.microsoft.com/office/drawing/2014/main" pred="{91F27893-E6EB-D042-97C8-DC2C88D78B7C}"/>
              </a:ext>
            </a:extLst>
          </xdr:cNvPr>
          <xdr:cNvPicPr>
            <a:picLocks noChangeAspect="1"/>
          </xdr:cNvPicPr>
        </xdr:nvPicPr>
        <xdr:blipFill rotWithShape="1">
          <a:blip xmlns:r="http://schemas.openxmlformats.org/officeDocument/2006/relationships" r:embed="rId1"/>
          <a:srcRect l="2683" r="53708"/>
          <a:stretch/>
        </xdr:blipFill>
        <xdr:spPr>
          <a:xfrm>
            <a:off x="5616109" y="245381"/>
            <a:ext cx="5303520" cy="1761852"/>
          </a:xfrm>
          <a:prstGeom prst="rect">
            <a:avLst/>
          </a:prstGeom>
        </xdr:spPr>
      </xdr:pic>
    </xdr:grpSp>
    <xdr:clientData/>
  </xdr:twoCellAnchor>
  <xdr:twoCellAnchor>
    <xdr:from>
      <xdr:col>10</xdr:col>
      <xdr:colOff>337005</xdr:colOff>
      <xdr:row>2</xdr:row>
      <xdr:rowOff>653814</xdr:rowOff>
    </xdr:from>
    <xdr:to>
      <xdr:col>10</xdr:col>
      <xdr:colOff>1141834</xdr:colOff>
      <xdr:row>3</xdr:row>
      <xdr:rowOff>178176</xdr:rowOff>
    </xdr:to>
    <xdr:sp macro="" textlink="">
      <xdr:nvSpPr>
        <xdr:cNvPr id="7" name="TextBox 6">
          <a:extLst>
            <a:ext uri="{FF2B5EF4-FFF2-40B4-BE49-F238E27FC236}">
              <a16:creationId xmlns:a16="http://schemas.microsoft.com/office/drawing/2014/main" id="{8F5261CC-13B5-394B-88F6-327D1387510D}"/>
            </a:ext>
          </a:extLst>
        </xdr:cNvPr>
        <xdr:cNvSpPr txBox="1"/>
      </xdr:nvSpPr>
      <xdr:spPr>
        <a:xfrm>
          <a:off x="11213565" y="2407346"/>
          <a:ext cx="804829" cy="182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tIns="0" rIns="274320" bIns="0" rtlCol="0" anchor="t"/>
        <a:lstStyle/>
        <a:p>
          <a:r>
            <a:rPr lang="en-US" sz="1100" b="1">
              <a:solidFill>
                <a:schemeClr val="bg1">
                  <a:lumMod val="85000"/>
                </a:schemeClr>
              </a:solidFill>
            </a:rPr>
            <a:t>Net</a:t>
          </a:r>
        </a:p>
        <a:p>
          <a:endParaRPr lang="en-US" sz="1100" b="1">
            <a:solidFill>
              <a:schemeClr val="bg1">
                <a:lumMod val="95000"/>
              </a:schemeClr>
            </a:solidFill>
          </a:endParaRPr>
        </a:p>
        <a:p>
          <a:endParaRPr lang="en-US" sz="1100" b="1">
            <a:solidFill>
              <a:schemeClr val="bg1">
                <a:lumMod val="95000"/>
              </a:schemeClr>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181968</xdr:colOff>
      <xdr:row>0</xdr:row>
      <xdr:rowOff>67734</xdr:rowOff>
    </xdr:from>
    <xdr:to>
      <xdr:col>17</xdr:col>
      <xdr:colOff>0</xdr:colOff>
      <xdr:row>2</xdr:row>
      <xdr:rowOff>374205</xdr:rowOff>
    </xdr:to>
    <xdr:grpSp>
      <xdr:nvGrpSpPr>
        <xdr:cNvPr id="2" name="Group 1">
          <a:extLst>
            <a:ext uri="{FF2B5EF4-FFF2-40B4-BE49-F238E27FC236}">
              <a16:creationId xmlns:a16="http://schemas.microsoft.com/office/drawing/2014/main" id="{D7A51A73-9070-2B4E-BFC6-BECB36399F9E}"/>
            </a:ext>
          </a:extLst>
        </xdr:cNvPr>
        <xdr:cNvGrpSpPr/>
      </xdr:nvGrpSpPr>
      <xdr:grpSpPr>
        <a:xfrm>
          <a:off x="5733308" y="67734"/>
          <a:ext cx="12177620" cy="2060904"/>
          <a:chOff x="5514221" y="18491"/>
          <a:chExt cx="12196299" cy="2067538"/>
        </a:xfrm>
      </xdr:grpSpPr>
      <xdr:grpSp>
        <xdr:nvGrpSpPr>
          <xdr:cNvPr id="3" name="Group 2">
            <a:extLst>
              <a:ext uri="{FF2B5EF4-FFF2-40B4-BE49-F238E27FC236}">
                <a16:creationId xmlns:a16="http://schemas.microsoft.com/office/drawing/2014/main" id="{EE1CDF9F-7617-9322-54B5-0E127CAEC9DD}"/>
              </a:ext>
            </a:extLst>
          </xdr:cNvPr>
          <xdr:cNvGrpSpPr>
            <a:grpSpLocks noChangeAspect="1"/>
          </xdr:cNvGrpSpPr>
        </xdr:nvGrpSpPr>
        <xdr:grpSpPr>
          <a:xfrm>
            <a:off x="5514221" y="18491"/>
            <a:ext cx="12196299" cy="2067538"/>
            <a:chOff x="7239002" y="-120133"/>
            <a:chExt cx="7545916" cy="1302265"/>
          </a:xfrm>
        </xdr:grpSpPr>
        <xdr:pic>
          <xdr:nvPicPr>
            <xdr:cNvPr id="5" name="Picture 20">
              <a:extLst>
                <a:ext uri="{FF2B5EF4-FFF2-40B4-BE49-F238E27FC236}">
                  <a16:creationId xmlns:a16="http://schemas.microsoft.com/office/drawing/2014/main" id="{251C7E37-31FD-0900-59BB-FEDB55328EB7}"/>
                </a:ext>
                <a:ext uri="{147F2762-F138-4A5C-976F-8EAC2B608ADB}">
                  <a16:predDERef xmlns:a16="http://schemas.microsoft.com/office/drawing/2014/main" pred="{91F27893-E6EB-D042-97C8-DC2C88D78B7C}"/>
                </a:ext>
              </a:extLst>
            </xdr:cNvPr>
            <xdr:cNvPicPr>
              <a:picLocks noChangeAspect="1"/>
            </xdr:cNvPicPr>
          </xdr:nvPicPr>
          <xdr:blipFill>
            <a:blip xmlns:r="http://schemas.openxmlformats.org/officeDocument/2006/relationships" r:embed="rId1"/>
            <a:stretch>
              <a:fillRect/>
            </a:stretch>
          </xdr:blipFill>
          <xdr:spPr>
            <a:xfrm>
              <a:off x="7239002" y="74082"/>
              <a:ext cx="7545916" cy="1108050"/>
            </a:xfrm>
            <a:prstGeom prst="rect">
              <a:avLst/>
            </a:prstGeom>
          </xdr:spPr>
        </xdr:pic>
        <xdr:sp macro="" textlink="">
          <xdr:nvSpPr>
            <xdr:cNvPr id="6" name="TextBox 5">
              <a:extLst>
                <a:ext uri="{FF2B5EF4-FFF2-40B4-BE49-F238E27FC236}">
                  <a16:creationId xmlns:a16="http://schemas.microsoft.com/office/drawing/2014/main" id="{8BEDD1C0-40C0-6FEB-5E1D-0287FAA13BC9}"/>
                </a:ext>
              </a:extLst>
            </xdr:cNvPr>
            <xdr:cNvSpPr txBox="1"/>
          </xdr:nvSpPr>
          <xdr:spPr>
            <a:xfrm>
              <a:off x="11080982" y="-120133"/>
              <a:ext cx="3159809" cy="753449"/>
            </a:xfrm>
            <a:prstGeom prst="rect">
              <a:avLst/>
            </a:prstGeom>
            <a:solidFill>
              <a:srgbClr val="1A181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b"/>
            <a:lstStyle/>
            <a:p>
              <a:pPr algn="ctr"/>
              <a:r>
                <a:rPr lang="en-US" sz="4900" b="0" i="0" spc="250" baseline="0">
                  <a:solidFill>
                    <a:schemeClr val="bg1"/>
                  </a:solidFill>
                  <a:latin typeface="Futura Medium" panose="020B0602020204020303" pitchFamily="34" charset="-79"/>
                  <a:cs typeface="Futura Medium" panose="020B0602020204020303" pitchFamily="34" charset="-79"/>
                </a:rPr>
                <a:t>CLEMCO.U</a:t>
              </a:r>
            </a:p>
          </xdr:txBody>
        </xdr:sp>
      </xdr:grpSp>
      <xdr:pic>
        <xdr:nvPicPr>
          <xdr:cNvPr id="4" name="Picture 20">
            <a:extLst>
              <a:ext uri="{FF2B5EF4-FFF2-40B4-BE49-F238E27FC236}">
                <a16:creationId xmlns:a16="http://schemas.microsoft.com/office/drawing/2014/main" id="{200461B1-3B01-A41E-DE42-8DBD3793DE19}"/>
              </a:ext>
              <a:ext uri="{147F2762-F138-4A5C-976F-8EAC2B608ADB}">
                <a16:predDERef xmlns:a16="http://schemas.microsoft.com/office/drawing/2014/main" pred="{91F27893-E6EB-D042-97C8-DC2C88D78B7C}"/>
              </a:ext>
            </a:extLst>
          </xdr:cNvPr>
          <xdr:cNvPicPr>
            <a:picLocks noChangeAspect="1"/>
          </xdr:cNvPicPr>
        </xdr:nvPicPr>
        <xdr:blipFill rotWithShape="1">
          <a:blip xmlns:r="http://schemas.openxmlformats.org/officeDocument/2006/relationships" r:embed="rId1"/>
          <a:srcRect l="2683" r="53708"/>
          <a:stretch/>
        </xdr:blipFill>
        <xdr:spPr>
          <a:xfrm>
            <a:off x="5616109" y="245381"/>
            <a:ext cx="5303520" cy="1761852"/>
          </a:xfrm>
          <a:prstGeom prst="rect">
            <a:avLst/>
          </a:prstGeom>
        </xdr:spPr>
      </xdr:pic>
    </xdr:grpSp>
    <xdr:clientData/>
  </xdr:twoCellAnchor>
  <xdr:twoCellAnchor>
    <xdr:from>
      <xdr:col>10</xdr:col>
      <xdr:colOff>337005</xdr:colOff>
      <xdr:row>2</xdr:row>
      <xdr:rowOff>653814</xdr:rowOff>
    </xdr:from>
    <xdr:to>
      <xdr:col>10</xdr:col>
      <xdr:colOff>1141834</xdr:colOff>
      <xdr:row>3</xdr:row>
      <xdr:rowOff>178176</xdr:rowOff>
    </xdr:to>
    <xdr:sp macro="" textlink="">
      <xdr:nvSpPr>
        <xdr:cNvPr id="7" name="TextBox 6">
          <a:extLst>
            <a:ext uri="{FF2B5EF4-FFF2-40B4-BE49-F238E27FC236}">
              <a16:creationId xmlns:a16="http://schemas.microsoft.com/office/drawing/2014/main" id="{EC519A5D-D6BC-484E-B6DC-13470AB25755}"/>
            </a:ext>
          </a:extLst>
        </xdr:cNvPr>
        <xdr:cNvSpPr txBox="1"/>
      </xdr:nvSpPr>
      <xdr:spPr>
        <a:xfrm>
          <a:off x="11213565" y="2407346"/>
          <a:ext cx="804829" cy="182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tIns="0" rIns="274320" bIns="0" rtlCol="0" anchor="t"/>
        <a:lstStyle/>
        <a:p>
          <a:r>
            <a:rPr lang="en-US" sz="1100" b="1">
              <a:solidFill>
                <a:schemeClr val="bg1">
                  <a:lumMod val="85000"/>
                </a:schemeClr>
              </a:solidFill>
            </a:rPr>
            <a:t>Net</a:t>
          </a:r>
        </a:p>
        <a:p>
          <a:endParaRPr lang="en-US" sz="1100" b="1">
            <a:solidFill>
              <a:schemeClr val="bg1">
                <a:lumMod val="95000"/>
              </a:schemeClr>
            </a:solidFill>
          </a:endParaRPr>
        </a:p>
        <a:p>
          <a:endParaRPr lang="en-US" sz="1100" b="1">
            <a:solidFill>
              <a:schemeClr val="bg1">
                <a:lumMod val="9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737223</xdr:colOff>
      <xdr:row>17</xdr:row>
      <xdr:rowOff>95250</xdr:rowOff>
    </xdr:from>
    <xdr:to>
      <xdr:col>12</xdr:col>
      <xdr:colOff>776555</xdr:colOff>
      <xdr:row>37</xdr:row>
      <xdr:rowOff>37043</xdr:rowOff>
    </xdr:to>
    <xdr:pic>
      <xdr:nvPicPr>
        <xdr:cNvPr id="2" name="Picture 1">
          <a:extLst>
            <a:ext uri="{FF2B5EF4-FFF2-40B4-BE49-F238E27FC236}">
              <a16:creationId xmlns:a16="http://schemas.microsoft.com/office/drawing/2014/main" id="{312A3B69-980E-124E-BDD3-75152221E529}"/>
            </a:ext>
          </a:extLst>
        </xdr:cNvPr>
        <xdr:cNvPicPr>
          <a:picLocks noChangeAspect="1"/>
        </xdr:cNvPicPr>
      </xdr:nvPicPr>
      <xdr:blipFill rotWithShape="1">
        <a:blip xmlns:r="http://schemas.openxmlformats.org/officeDocument/2006/relationships" r:embed="rId1"/>
        <a:srcRect b="13974"/>
        <a:stretch/>
      </xdr:blipFill>
      <xdr:spPr>
        <a:xfrm>
          <a:off x="4039223" y="2794000"/>
          <a:ext cx="6643332" cy="3116793"/>
        </a:xfrm>
        <a:prstGeom prst="rect">
          <a:avLst/>
        </a:prstGeom>
      </xdr:spPr>
    </xdr:pic>
    <xdr:clientData/>
  </xdr:twoCellAnchor>
  <xdr:twoCellAnchor>
    <xdr:from>
      <xdr:col>5</xdr:col>
      <xdr:colOff>380999</xdr:colOff>
      <xdr:row>42</xdr:row>
      <xdr:rowOff>111126</xdr:rowOff>
    </xdr:from>
    <xdr:to>
      <xdr:col>12</xdr:col>
      <xdr:colOff>15874</xdr:colOff>
      <xdr:row>49</xdr:row>
      <xdr:rowOff>63500</xdr:rowOff>
    </xdr:to>
    <xdr:sp macro="" textlink="">
      <xdr:nvSpPr>
        <xdr:cNvPr id="3" name="TextBox 2">
          <a:extLst>
            <a:ext uri="{FF2B5EF4-FFF2-40B4-BE49-F238E27FC236}">
              <a16:creationId xmlns:a16="http://schemas.microsoft.com/office/drawing/2014/main" id="{95A85CC1-EED4-5CD9-FDD7-E5F38F0A44A1}"/>
            </a:ext>
          </a:extLst>
        </xdr:cNvPr>
        <xdr:cNvSpPr txBox="1"/>
      </xdr:nvSpPr>
      <xdr:spPr>
        <a:xfrm>
          <a:off x="4508499" y="4714876"/>
          <a:ext cx="5413375" cy="1063624"/>
        </a:xfrm>
        <a:prstGeom prst="rect">
          <a:avLst/>
        </a:prstGeom>
        <a:solidFill>
          <a:srgbClr val="19181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4900">
              <a:solidFill>
                <a:schemeClr val="bg1"/>
              </a:solidFill>
              <a:latin typeface="Futura Medium" panose="020B0602020204020303" pitchFamily="34" charset="-79"/>
              <a:cs typeface="Futura Medium" panose="020B0602020204020303" pitchFamily="34" charset="-79"/>
            </a:rPr>
            <a:t>#projection101</a:t>
          </a:r>
        </a:p>
      </xdr:txBody>
    </xdr:sp>
    <xdr:clientData/>
  </xdr:twoCellAnchor>
  <xdr:twoCellAnchor editAs="oneCell">
    <xdr:from>
      <xdr:col>0</xdr:col>
      <xdr:colOff>0</xdr:colOff>
      <xdr:row>3</xdr:row>
      <xdr:rowOff>0</xdr:rowOff>
    </xdr:from>
    <xdr:to>
      <xdr:col>21</xdr:col>
      <xdr:colOff>3958</xdr:colOff>
      <xdr:row>63</xdr:row>
      <xdr:rowOff>74095</xdr:rowOff>
    </xdr:to>
    <xdr:pic>
      <xdr:nvPicPr>
        <xdr:cNvPr id="4" name="Picture 3">
          <a:extLst>
            <a:ext uri="{FF2B5EF4-FFF2-40B4-BE49-F238E27FC236}">
              <a16:creationId xmlns:a16="http://schemas.microsoft.com/office/drawing/2014/main" id="{405E01F4-88BE-1439-0D2A-8217043B241B}"/>
            </a:ext>
          </a:extLst>
        </xdr:cNvPr>
        <xdr:cNvPicPr>
          <a:picLocks noChangeAspect="1"/>
        </xdr:cNvPicPr>
      </xdr:nvPicPr>
      <xdr:blipFill>
        <a:blip xmlns:r="http://schemas.openxmlformats.org/officeDocument/2006/relationships" r:embed="rId2"/>
        <a:stretch>
          <a:fillRect/>
        </a:stretch>
      </xdr:blipFill>
      <xdr:spPr>
        <a:xfrm>
          <a:off x="0" y="510619"/>
          <a:ext cx="17806186" cy="10252366"/>
        </a:xfrm>
        <a:prstGeom prst="rect">
          <a:avLst/>
        </a:prstGeom>
      </xdr:spPr>
    </xdr:pic>
    <xdr:clientData/>
  </xdr:twoCellAnchor>
  <xdr:twoCellAnchor>
    <xdr:from>
      <xdr:col>26</xdr:col>
      <xdr:colOff>37556</xdr:colOff>
      <xdr:row>5</xdr:row>
      <xdr:rowOff>49377</xdr:rowOff>
    </xdr:from>
    <xdr:to>
      <xdr:col>36</xdr:col>
      <xdr:colOff>15875</xdr:colOff>
      <xdr:row>316</xdr:row>
      <xdr:rowOff>117231</xdr:rowOff>
    </xdr:to>
    <xdr:sp macro="" textlink="">
      <xdr:nvSpPr>
        <xdr:cNvPr id="5" name="TextBox 4">
          <a:extLst>
            <a:ext uri="{FF2B5EF4-FFF2-40B4-BE49-F238E27FC236}">
              <a16:creationId xmlns:a16="http://schemas.microsoft.com/office/drawing/2014/main" id="{1EAD4059-9EE4-E612-B942-FFB346A3238B}"/>
            </a:ext>
          </a:extLst>
        </xdr:cNvPr>
        <xdr:cNvSpPr txBox="1"/>
      </xdr:nvSpPr>
      <xdr:spPr>
        <a:xfrm>
          <a:off x="21976806" y="859002"/>
          <a:ext cx="8233319" cy="501058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500" i="1" u="sng">
              <a:solidFill>
                <a:schemeClr val="bg1">
                  <a:lumMod val="95000"/>
                </a:schemeClr>
              </a:solidFill>
              <a:effectLst/>
              <a:latin typeface="Futura Medium" panose="020B0602020204020303" pitchFamily="34" charset="-79"/>
              <a:ea typeface="+mn-ea"/>
              <a:cs typeface="Futura Medium" panose="020B0602020204020303" pitchFamily="34" charset="-79"/>
            </a:rPr>
            <a:t>JAP101 Dedication</a:t>
          </a:r>
        </a:p>
        <a:p>
          <a:br>
            <a:rPr lang="en-US" sz="1900">
              <a:solidFill>
                <a:schemeClr val="bg1">
                  <a:lumMod val="95000"/>
                </a:schemeClr>
              </a:solidFill>
              <a:effectLst/>
              <a:latin typeface="+mn-lt"/>
              <a:ea typeface="+mn-ea"/>
              <a:cs typeface="+mn-cs"/>
            </a:rPr>
          </a:br>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Lying in bed awake at 05:55, per usual, God placed it upon my heart to name and dedicate this Application / App. </a:t>
          </a:r>
        </a:p>
        <a:p>
          <a:br>
            <a:rPr lang="en-US" sz="1900">
              <a:solidFill>
                <a:schemeClr val="bg1">
                  <a:lumMod val="95000"/>
                </a:schemeClr>
              </a:solidFill>
              <a:effectLst/>
              <a:latin typeface="+mn-lt"/>
              <a:ea typeface="+mn-ea"/>
              <a:cs typeface="+mn-cs"/>
            </a:rPr>
          </a:br>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Just a little back story, every year on 04.03, a significant move is made in my life. A life I humbly call “My Hero’s Journey”. This year, that move, or gift, is the release of </a:t>
          </a:r>
          <a:r>
            <a:rPr lang="en-US" sz="1900" b="1" i="1">
              <a:solidFill>
                <a:schemeClr val="bg1">
                  <a:lumMod val="95000"/>
                </a:schemeClr>
              </a:solidFill>
              <a:effectLst/>
              <a:latin typeface="+mn-lt"/>
              <a:ea typeface="+mn-ea"/>
              <a:cs typeface="+mn-cs"/>
            </a:rPr>
            <a:t>JAP101</a:t>
          </a:r>
          <a:r>
            <a:rPr lang="en-US" sz="1900">
              <a:solidFill>
                <a:schemeClr val="bg1">
                  <a:lumMod val="95000"/>
                </a:schemeClr>
              </a:solidFill>
              <a:effectLst/>
              <a:latin typeface="+mn-lt"/>
              <a:ea typeface="+mn-ea"/>
              <a:cs typeface="+mn-cs"/>
            </a:rPr>
            <a:t> !</a:t>
          </a:r>
        </a:p>
        <a:p>
          <a:br>
            <a:rPr lang="en-US" sz="1900">
              <a:solidFill>
                <a:schemeClr val="bg1">
                  <a:lumMod val="95000"/>
                </a:schemeClr>
              </a:solidFill>
              <a:effectLst/>
              <a:latin typeface="+mn-lt"/>
              <a:ea typeface="+mn-ea"/>
              <a:cs typeface="+mn-cs"/>
            </a:rPr>
          </a:br>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It’s now 06:30, and I did an AI search for a word that starts with the letter “J” that relates to money, finances, accounting, but most importantly love. </a:t>
          </a:r>
        </a:p>
        <a:p>
          <a:br>
            <a:rPr lang="en-US" sz="1900">
              <a:solidFill>
                <a:schemeClr val="bg1">
                  <a:lumMod val="95000"/>
                </a:schemeClr>
              </a:solidFill>
              <a:effectLst/>
              <a:latin typeface="+mn-lt"/>
              <a:ea typeface="+mn-ea"/>
              <a:cs typeface="+mn-cs"/>
            </a:rPr>
          </a:br>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For me, that word is Joslynne, but for Chat GPT, the search came back with </a:t>
          </a:r>
        </a:p>
        <a:p>
          <a:r>
            <a:rPr lang="en-US" sz="1900">
              <a:solidFill>
                <a:schemeClr val="bg1">
                  <a:lumMod val="95000"/>
                </a:schemeClr>
              </a:solidFill>
              <a:effectLst/>
              <a:latin typeface="+mn-lt"/>
              <a:ea typeface="+mn-ea"/>
              <a:cs typeface="+mn-cs"/>
            </a:rPr>
            <a:t>"Joint Account". </a:t>
          </a:r>
        </a:p>
        <a:p>
          <a:br>
            <a:rPr lang="en-US" sz="1900">
              <a:solidFill>
                <a:schemeClr val="bg1">
                  <a:lumMod val="95000"/>
                </a:schemeClr>
              </a:solidFill>
              <a:effectLst/>
              <a:latin typeface="+mn-lt"/>
              <a:ea typeface="+mn-ea"/>
              <a:cs typeface="+mn-cs"/>
            </a:rPr>
          </a:br>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Interesting…</a:t>
          </a:r>
        </a:p>
        <a:p>
          <a:br>
            <a:rPr lang="en-US" sz="1900">
              <a:solidFill>
                <a:schemeClr val="bg1">
                  <a:lumMod val="95000"/>
                </a:schemeClr>
              </a:solidFill>
              <a:effectLst/>
              <a:latin typeface="+mn-lt"/>
              <a:ea typeface="+mn-ea"/>
              <a:cs typeface="+mn-cs"/>
            </a:rPr>
          </a:br>
          <a:endParaRPr lang="en-US" sz="1900">
            <a:solidFill>
              <a:schemeClr val="bg1">
                <a:lumMod val="95000"/>
              </a:schemeClr>
            </a:solidFill>
            <a:effectLst/>
            <a:latin typeface="+mn-lt"/>
            <a:ea typeface="+mn-ea"/>
            <a:cs typeface="+mn-cs"/>
          </a:endParaRPr>
        </a:p>
        <a:p>
          <a:r>
            <a:rPr lang="en-US" sz="1900" i="1">
              <a:solidFill>
                <a:schemeClr val="bg1">
                  <a:lumMod val="95000"/>
                </a:schemeClr>
              </a:solidFill>
              <a:effectLst/>
              <a:latin typeface="+mn-lt"/>
              <a:ea typeface="+mn-ea"/>
              <a:cs typeface="+mn-cs"/>
            </a:rPr>
            <a:t>“A joint account is a type of bank account shared by two or more people, often used for managing finances together, such as for a business partnership or shared household expenses.</a:t>
          </a:r>
        </a:p>
        <a:p>
          <a:endParaRPr lang="en-US" sz="1900" b="0" i="1" u="none" strike="noStrike">
            <a:solidFill>
              <a:schemeClr val="bg1">
                <a:lumMod val="95000"/>
              </a:schemeClr>
            </a:solidFill>
            <a:effectLst/>
            <a:latin typeface="+mn-lt"/>
            <a:ea typeface="+mn-ea"/>
            <a:cs typeface="+mn-cs"/>
          </a:endParaRPr>
        </a:p>
        <a:p>
          <a:r>
            <a:rPr lang="en-US" sz="1900" b="0" i="1" u="none" strike="noStrike">
              <a:solidFill>
                <a:schemeClr val="bg1">
                  <a:lumMod val="95000"/>
                </a:schemeClr>
              </a:solidFill>
              <a:effectLst/>
              <a:latin typeface="+mn-lt"/>
              <a:ea typeface="+mn-ea"/>
              <a:cs typeface="+mn-cs"/>
            </a:rPr>
            <a:t>The idea of a "joint" relationship in finances can also metaphorically extend to the concept of sharing, trust, and love—key elements in any partnership.</a:t>
          </a:r>
        </a:p>
        <a:p>
          <a:endParaRPr lang="en-US" sz="1900" b="0" i="1" u="none" strike="noStrike">
            <a:solidFill>
              <a:schemeClr val="bg1">
                <a:lumMod val="95000"/>
              </a:schemeClr>
            </a:solidFill>
            <a:effectLst/>
            <a:latin typeface="+mn-lt"/>
            <a:ea typeface="+mn-ea"/>
            <a:cs typeface="+mn-cs"/>
          </a:endParaRPr>
        </a:p>
        <a:p>
          <a:r>
            <a:rPr lang="en-US" sz="1900" b="0" i="1" u="none" strike="noStrike">
              <a:solidFill>
                <a:schemeClr val="bg1">
                  <a:lumMod val="95000"/>
                </a:schemeClr>
              </a:solidFill>
              <a:effectLst/>
              <a:latin typeface="+mn-lt"/>
              <a:ea typeface="+mn-ea"/>
              <a:cs typeface="+mn-cs"/>
            </a:rPr>
            <a:t>It’s a word that ties together the idea of shared resources in both Finance and</a:t>
          </a:r>
          <a:r>
            <a:rPr lang="en-US" sz="1900" b="0" i="1" u="none" strike="noStrike" baseline="0">
              <a:solidFill>
                <a:schemeClr val="bg1">
                  <a:lumMod val="95000"/>
                </a:schemeClr>
              </a:solidFill>
              <a:effectLst/>
              <a:latin typeface="+mn-lt"/>
              <a:ea typeface="+mn-ea"/>
              <a:cs typeface="+mn-cs"/>
            </a:rPr>
            <a:t> L</a:t>
          </a:r>
          <a:r>
            <a:rPr lang="en-US" sz="1900" b="0" i="1" u="none" strike="noStrike">
              <a:solidFill>
                <a:schemeClr val="bg1">
                  <a:lumMod val="95000"/>
                </a:schemeClr>
              </a:solidFill>
              <a:effectLst/>
              <a:latin typeface="+mn-lt"/>
              <a:ea typeface="+mn-ea"/>
              <a:cs typeface="+mn-cs"/>
            </a:rPr>
            <a:t>ove.</a:t>
          </a:r>
          <a:r>
            <a:rPr lang="en-US" sz="1900" i="1">
              <a:solidFill>
                <a:schemeClr val="bg1">
                  <a:lumMod val="95000"/>
                </a:schemeClr>
              </a:solidFill>
              <a:effectLst/>
              <a:latin typeface="+mn-lt"/>
              <a:ea typeface="+mn-ea"/>
              <a:cs typeface="+mn-cs"/>
            </a:rPr>
            <a:t>”</a:t>
          </a:r>
        </a:p>
        <a:p>
          <a:br>
            <a:rPr lang="en-US" sz="1900">
              <a:solidFill>
                <a:schemeClr val="bg1">
                  <a:lumMod val="95000"/>
                </a:schemeClr>
              </a:solidFill>
              <a:effectLst/>
              <a:latin typeface="+mn-lt"/>
              <a:ea typeface="+mn-ea"/>
              <a:cs typeface="+mn-cs"/>
            </a:rPr>
          </a:br>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Even more interesting…</a:t>
          </a:r>
        </a:p>
        <a:p>
          <a:br>
            <a:rPr lang="en-US" sz="1900">
              <a:solidFill>
                <a:schemeClr val="bg1">
                  <a:lumMod val="95000"/>
                </a:schemeClr>
              </a:solidFill>
              <a:effectLst/>
              <a:latin typeface="+mn-lt"/>
              <a:ea typeface="+mn-ea"/>
              <a:cs typeface="+mn-cs"/>
            </a:rPr>
          </a:br>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My mind starts mapping and looking for data points.  It’s like there’s a little person running around in my head opening file cabinets, pulling things out of drawers, grabbing stuff from the closet. Making connections…</a:t>
          </a:r>
        </a:p>
        <a:p>
          <a:br>
            <a:rPr lang="en-US" sz="1900">
              <a:solidFill>
                <a:schemeClr val="bg1">
                  <a:lumMod val="95000"/>
                </a:schemeClr>
              </a:solidFill>
              <a:effectLst/>
              <a:latin typeface="+mn-lt"/>
              <a:ea typeface="+mn-ea"/>
              <a:cs typeface="+mn-cs"/>
            </a:rPr>
          </a:br>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Over here! </a:t>
          </a:r>
        </a:p>
        <a:p>
          <a:br>
            <a:rPr lang="en-US" sz="1900">
              <a:solidFill>
                <a:schemeClr val="bg1">
                  <a:lumMod val="95000"/>
                </a:schemeClr>
              </a:solidFill>
              <a:effectLst/>
              <a:latin typeface="+mn-lt"/>
              <a:ea typeface="+mn-ea"/>
              <a:cs typeface="+mn-cs"/>
            </a:rPr>
          </a:br>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Over there! </a:t>
          </a:r>
        </a:p>
        <a:p>
          <a:br>
            <a:rPr lang="en-US" sz="1900">
              <a:solidFill>
                <a:schemeClr val="bg1">
                  <a:lumMod val="95000"/>
                </a:schemeClr>
              </a:solidFill>
              <a:effectLst/>
              <a:latin typeface="+mn-lt"/>
              <a:ea typeface="+mn-ea"/>
              <a:cs typeface="+mn-cs"/>
            </a:rPr>
          </a:br>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There it is!</a:t>
          </a:r>
        </a:p>
        <a:p>
          <a:br>
            <a:rPr lang="en-US" sz="1900">
              <a:solidFill>
                <a:schemeClr val="bg1">
                  <a:lumMod val="95000"/>
                </a:schemeClr>
              </a:solidFill>
              <a:effectLst/>
              <a:latin typeface="+mn-lt"/>
              <a:ea typeface="+mn-ea"/>
              <a:cs typeface="+mn-cs"/>
            </a:rPr>
          </a:br>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Ok, Next!</a:t>
          </a:r>
        </a:p>
        <a:p>
          <a:br>
            <a:rPr lang="en-US" sz="1900">
              <a:solidFill>
                <a:schemeClr val="bg1">
                  <a:lumMod val="95000"/>
                </a:schemeClr>
              </a:solidFill>
              <a:effectLst/>
              <a:latin typeface="+mn-lt"/>
              <a:ea typeface="+mn-ea"/>
              <a:cs typeface="+mn-cs"/>
            </a:rPr>
          </a:br>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Where is it?</a:t>
          </a:r>
        </a:p>
        <a:p>
          <a:br>
            <a:rPr lang="en-US" sz="1900">
              <a:solidFill>
                <a:schemeClr val="bg1">
                  <a:lumMod val="95000"/>
                </a:schemeClr>
              </a:solidFill>
              <a:effectLst/>
              <a:latin typeface="+mn-lt"/>
              <a:ea typeface="+mn-ea"/>
              <a:cs typeface="+mn-cs"/>
            </a:rPr>
          </a:br>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And then…finally…BOOM!</a:t>
          </a:r>
        </a:p>
        <a:p>
          <a:br>
            <a:rPr lang="en-US" sz="1900">
              <a:solidFill>
                <a:schemeClr val="bg1">
                  <a:lumMod val="95000"/>
                </a:schemeClr>
              </a:solidFill>
              <a:effectLst/>
              <a:latin typeface="+mn-lt"/>
              <a:ea typeface="+mn-ea"/>
              <a:cs typeface="+mn-cs"/>
            </a:rPr>
          </a:br>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I SEE IT! </a:t>
          </a:r>
        </a:p>
        <a:p>
          <a:br>
            <a:rPr lang="en-US" sz="1900">
              <a:solidFill>
                <a:schemeClr val="bg1">
                  <a:lumMod val="95000"/>
                </a:schemeClr>
              </a:solidFill>
              <a:effectLst/>
              <a:latin typeface="+mn-lt"/>
              <a:ea typeface="+mn-ea"/>
              <a:cs typeface="+mn-cs"/>
            </a:rPr>
          </a:br>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I see the BIG PICTURE  .</a:t>
          </a:r>
        </a:p>
        <a:p>
          <a:br>
            <a:rPr lang="en-US" sz="1900">
              <a:solidFill>
                <a:schemeClr val="bg1">
                  <a:lumMod val="95000"/>
                </a:schemeClr>
              </a:solidFill>
              <a:effectLst/>
              <a:latin typeface="+mn-lt"/>
              <a:ea typeface="+mn-ea"/>
              <a:cs typeface="+mn-cs"/>
            </a:rPr>
          </a:br>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“J” is for Joint Account…</a:t>
          </a:r>
        </a:p>
        <a:p>
          <a:br>
            <a:rPr lang="en-US" sz="1900">
              <a:solidFill>
                <a:schemeClr val="bg1">
                  <a:lumMod val="95000"/>
                </a:schemeClr>
              </a:solidFill>
              <a:effectLst/>
              <a:latin typeface="+mn-lt"/>
              <a:ea typeface="+mn-ea"/>
              <a:cs typeface="+mn-cs"/>
            </a:rPr>
          </a:br>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Joint Account is for “J” “A”…</a:t>
          </a:r>
        </a:p>
        <a:p>
          <a:br>
            <a:rPr lang="en-US" sz="1900">
              <a:solidFill>
                <a:schemeClr val="bg1">
                  <a:lumMod val="95000"/>
                </a:schemeClr>
              </a:solidFill>
              <a:effectLst/>
              <a:latin typeface="+mn-lt"/>
              <a:ea typeface="+mn-ea"/>
              <a:cs typeface="+mn-cs"/>
            </a:rPr>
          </a:br>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“J” “A” is for Joslynne Allia…</a:t>
          </a:r>
        </a:p>
        <a:p>
          <a:br>
            <a:rPr lang="en-US" sz="1900">
              <a:solidFill>
                <a:schemeClr val="bg1">
                  <a:lumMod val="95000"/>
                </a:schemeClr>
              </a:solidFill>
              <a:effectLst/>
              <a:latin typeface="+mn-lt"/>
              <a:ea typeface="+mn-ea"/>
              <a:cs typeface="+mn-cs"/>
            </a:rPr>
          </a:br>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Joslynne Allia provided our Joint Account Projections…</a:t>
          </a:r>
        </a:p>
        <a:p>
          <a:br>
            <a:rPr lang="en-US" sz="1900">
              <a:solidFill>
                <a:schemeClr val="bg1">
                  <a:lumMod val="95000"/>
                </a:schemeClr>
              </a:solidFill>
              <a:effectLst/>
              <a:latin typeface="+mn-lt"/>
              <a:ea typeface="+mn-ea"/>
              <a:cs typeface="+mn-cs"/>
            </a:rPr>
          </a:br>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The name of the App is  </a:t>
          </a:r>
          <a:r>
            <a:rPr lang="en-US" sz="2300" b="0" i="1">
              <a:solidFill>
                <a:schemeClr val="bg1">
                  <a:lumMod val="95000"/>
                </a:schemeClr>
              </a:solidFill>
              <a:effectLst/>
              <a:latin typeface="+mn-lt"/>
              <a:ea typeface="+mn-ea"/>
              <a:cs typeface="+mn-cs"/>
            </a:rPr>
            <a:t>JAP101</a:t>
          </a:r>
          <a:r>
            <a:rPr lang="en-US" sz="2300" b="1" i="1">
              <a:solidFill>
                <a:schemeClr val="bg1">
                  <a:lumMod val="95000"/>
                </a:schemeClr>
              </a:solidFill>
              <a:effectLst/>
              <a:latin typeface="+mn-lt"/>
              <a:ea typeface="+mn-ea"/>
              <a:cs typeface="+mn-cs"/>
            </a:rPr>
            <a:t> </a:t>
          </a:r>
          <a:r>
            <a:rPr lang="en-US" sz="1900">
              <a:solidFill>
                <a:schemeClr val="bg1">
                  <a:lumMod val="95000"/>
                </a:schemeClr>
              </a:solidFill>
              <a:effectLst/>
              <a:latin typeface="+mn-lt"/>
              <a:ea typeface="+mn-ea"/>
              <a:cs typeface="+mn-cs"/>
            </a:rPr>
            <a:t>!!!</a:t>
          </a:r>
        </a:p>
        <a:p>
          <a:br>
            <a:rPr lang="en-US" sz="1900">
              <a:solidFill>
                <a:schemeClr val="bg1">
                  <a:lumMod val="95000"/>
                </a:schemeClr>
              </a:solidFill>
              <a:effectLst/>
              <a:latin typeface="+mn-lt"/>
              <a:ea typeface="+mn-ea"/>
              <a:cs typeface="+mn-cs"/>
            </a:rPr>
          </a:br>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Joint Account Projections 101, but, for me, affectionately known as </a:t>
          </a:r>
        </a:p>
        <a:p>
          <a:r>
            <a:rPr lang="en-US" sz="1900" i="1">
              <a:solidFill>
                <a:schemeClr val="bg1">
                  <a:lumMod val="95000"/>
                </a:schemeClr>
              </a:solidFill>
              <a:effectLst/>
              <a:latin typeface="+mn-lt"/>
              <a:ea typeface="+mn-ea"/>
              <a:cs typeface="+mn-cs"/>
            </a:rPr>
            <a:t>Joslynne Allia's Projections 10</a:t>
          </a:r>
          <a:r>
            <a:rPr lang="en-US" sz="1900">
              <a:solidFill>
                <a:schemeClr val="bg1">
                  <a:lumMod val="95000"/>
                </a:schemeClr>
              </a:solidFill>
              <a:effectLst/>
              <a:latin typeface="+mn-lt"/>
              <a:ea typeface="+mn-ea"/>
              <a:cs typeface="+mn-cs"/>
            </a:rPr>
            <a:t>1 </a:t>
          </a:r>
          <a:r>
            <a:rPr lang="en-US" sz="1900" baseline="0">
              <a:solidFill>
                <a:schemeClr val="bg1">
                  <a:lumMod val="95000"/>
                </a:schemeClr>
              </a:solidFill>
              <a:effectLst/>
              <a:latin typeface="+mn-lt"/>
              <a:ea typeface="+mn-ea"/>
              <a:cs typeface="+mn-cs"/>
            </a:rPr>
            <a:t> .</a:t>
          </a:r>
          <a:endParaRPr lang="en-US" sz="1900">
            <a:solidFill>
              <a:schemeClr val="bg1">
                <a:lumMod val="95000"/>
              </a:schemeClr>
            </a:solidFill>
            <a:effectLst/>
            <a:latin typeface="+mn-lt"/>
            <a:ea typeface="+mn-ea"/>
            <a:cs typeface="+mn-cs"/>
          </a:endParaRPr>
        </a:p>
        <a:p>
          <a:br>
            <a:rPr lang="en-US" sz="1900">
              <a:solidFill>
                <a:schemeClr val="bg1">
                  <a:lumMod val="95000"/>
                </a:schemeClr>
              </a:solidFill>
              <a:effectLst/>
              <a:latin typeface="+mn-lt"/>
              <a:ea typeface="+mn-ea"/>
              <a:cs typeface="+mn-cs"/>
            </a:rPr>
          </a:br>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WOW!!! God is GOOD!</a:t>
          </a:r>
        </a:p>
        <a:p>
          <a:br>
            <a:rPr lang="en-US" sz="1900">
              <a:solidFill>
                <a:schemeClr val="bg1">
                  <a:lumMod val="95000"/>
                </a:schemeClr>
              </a:solidFill>
              <a:effectLst/>
              <a:latin typeface="+mn-lt"/>
              <a:ea typeface="+mn-ea"/>
              <a:cs typeface="+mn-cs"/>
            </a:rPr>
          </a:br>
          <a:endParaRPr lang="en-US" sz="1900">
            <a:solidFill>
              <a:schemeClr val="bg1">
                <a:lumMod val="95000"/>
              </a:schemeClr>
            </a:solidFill>
            <a:effectLst/>
            <a:latin typeface="+mn-lt"/>
            <a:ea typeface="+mn-ea"/>
            <a:cs typeface="+mn-cs"/>
          </a:endParaRPr>
        </a:p>
        <a:p>
          <a:r>
            <a:rPr lang="en-US" sz="1900" i="1">
              <a:solidFill>
                <a:schemeClr val="bg1">
                  <a:lumMod val="95000"/>
                </a:schemeClr>
              </a:solidFill>
              <a:effectLst/>
              <a:latin typeface="+mn-lt"/>
              <a:ea typeface="+mn-ea"/>
              <a:cs typeface="+mn-cs"/>
            </a:rPr>
            <a:t>(Then you say, “All the time!” </a:t>
          </a:r>
        </a:p>
        <a:p>
          <a:endParaRPr lang="en-US" sz="1900" i="1">
            <a:solidFill>
              <a:schemeClr val="bg1">
                <a:lumMod val="95000"/>
              </a:schemeClr>
            </a:solidFill>
            <a:effectLst/>
            <a:latin typeface="+mn-lt"/>
            <a:ea typeface="+mn-ea"/>
            <a:cs typeface="+mn-cs"/>
          </a:endParaRPr>
        </a:p>
        <a:p>
          <a:r>
            <a:rPr lang="en-US" sz="1900" i="1">
              <a:solidFill>
                <a:schemeClr val="bg1">
                  <a:lumMod val="95000"/>
                </a:schemeClr>
              </a:solidFill>
              <a:effectLst/>
              <a:latin typeface="+mn-lt"/>
              <a:ea typeface="+mn-ea"/>
              <a:cs typeface="+mn-cs"/>
            </a:rPr>
            <a:t>Then I say, “And all the time…”</a:t>
          </a:r>
        </a:p>
        <a:p>
          <a:endParaRPr lang="en-US" sz="1900" i="1">
            <a:solidFill>
              <a:schemeClr val="bg1">
                <a:lumMod val="95000"/>
              </a:schemeClr>
            </a:solidFill>
            <a:effectLst/>
            <a:latin typeface="+mn-lt"/>
            <a:ea typeface="+mn-ea"/>
            <a:cs typeface="+mn-cs"/>
          </a:endParaRPr>
        </a:p>
        <a:p>
          <a:r>
            <a:rPr lang="en-US" sz="1900" i="1">
              <a:solidFill>
                <a:schemeClr val="bg1">
                  <a:lumMod val="95000"/>
                </a:schemeClr>
              </a:solidFill>
              <a:effectLst/>
              <a:latin typeface="+mn-lt"/>
              <a:ea typeface="+mn-ea"/>
              <a:cs typeface="+mn-cs"/>
            </a:rPr>
            <a:t> Then you say, “God is Good!” LOL)</a:t>
          </a:r>
        </a:p>
        <a:p>
          <a:br>
            <a:rPr lang="en-US" sz="1900">
              <a:solidFill>
                <a:schemeClr val="bg1">
                  <a:lumMod val="95000"/>
                </a:schemeClr>
              </a:solidFill>
              <a:effectLst/>
              <a:latin typeface="+mn-lt"/>
              <a:ea typeface="+mn-ea"/>
              <a:cs typeface="+mn-cs"/>
            </a:rPr>
          </a:br>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Sorry...</a:t>
          </a:r>
          <a:r>
            <a:rPr lang="en-US" sz="1900" baseline="0">
              <a:solidFill>
                <a:schemeClr val="bg1">
                  <a:lumMod val="95000"/>
                </a:schemeClr>
              </a:solidFill>
              <a:effectLst/>
              <a:latin typeface="+mn-lt"/>
              <a:ea typeface="+mn-ea"/>
              <a:cs typeface="+mn-cs"/>
            </a:rPr>
            <a:t> </a:t>
          </a:r>
          <a:r>
            <a:rPr lang="en-US" sz="1900">
              <a:solidFill>
                <a:schemeClr val="bg1">
                  <a:lumMod val="95000"/>
                </a:schemeClr>
              </a:solidFill>
              <a:effectLst/>
              <a:latin typeface="+mn-lt"/>
              <a:ea typeface="+mn-ea"/>
              <a:cs typeface="+mn-cs"/>
            </a:rPr>
            <a:t>I digressed!  LOL</a:t>
          </a:r>
        </a:p>
        <a:p>
          <a:br>
            <a:rPr lang="en-US" sz="1900">
              <a:solidFill>
                <a:schemeClr val="bg1">
                  <a:lumMod val="95000"/>
                </a:schemeClr>
              </a:solidFill>
              <a:effectLst/>
              <a:latin typeface="+mn-lt"/>
              <a:ea typeface="+mn-ea"/>
              <a:cs typeface="+mn-cs"/>
            </a:rPr>
          </a:br>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FOCUS!</a:t>
          </a:r>
        </a:p>
        <a:p>
          <a:r>
            <a:rPr lang="en-US" sz="1900">
              <a:solidFill>
                <a:schemeClr val="bg1">
                  <a:lumMod val="95000"/>
                </a:schemeClr>
              </a:solidFill>
              <a:effectLst/>
              <a:latin typeface="+mn-lt"/>
              <a:ea typeface="+mn-ea"/>
              <a:cs typeface="+mn-cs"/>
            </a:rPr>
            <a:t>Ha</a:t>
          </a:r>
        </a:p>
        <a:p>
          <a:endParaRPr lang="en-US" sz="1900">
            <a:solidFill>
              <a:schemeClr val="bg1">
                <a:lumMod val="95000"/>
              </a:schemeClr>
            </a:solidFill>
            <a:effectLst/>
            <a:latin typeface="+mn-lt"/>
            <a:ea typeface="+mn-ea"/>
            <a:cs typeface="+mn-cs"/>
          </a:endParaRPr>
        </a:p>
        <a:p>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You see, 5 years ago, on 04.03.2020, I released a vision God shared with me called Career Projection 101 (CP101). </a:t>
          </a:r>
        </a:p>
        <a:p>
          <a:br>
            <a:rPr lang="en-US" sz="1900">
              <a:solidFill>
                <a:schemeClr val="bg1">
                  <a:lumMod val="95000"/>
                </a:schemeClr>
              </a:solidFill>
              <a:effectLst/>
              <a:latin typeface="+mn-lt"/>
              <a:ea typeface="+mn-ea"/>
              <a:cs typeface="+mn-cs"/>
            </a:rPr>
          </a:br>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In this</a:t>
          </a:r>
          <a:r>
            <a:rPr lang="en-US" sz="1900" baseline="0">
              <a:solidFill>
                <a:schemeClr val="bg1">
                  <a:lumMod val="95000"/>
                </a:schemeClr>
              </a:solidFill>
              <a:effectLst/>
              <a:latin typeface="+mn-lt"/>
              <a:ea typeface="+mn-ea"/>
              <a:cs typeface="+mn-cs"/>
            </a:rPr>
            <a:t> </a:t>
          </a:r>
          <a:r>
            <a:rPr lang="en-US" sz="1900" i="1" baseline="0">
              <a:solidFill>
                <a:schemeClr val="bg1">
                  <a:lumMod val="95000"/>
                </a:schemeClr>
              </a:solidFill>
              <a:effectLst/>
              <a:latin typeface="+mn-lt"/>
              <a:ea typeface="+mn-ea"/>
              <a:cs typeface="+mn-cs"/>
            </a:rPr>
            <a:t>Guide</a:t>
          </a:r>
          <a:r>
            <a:rPr lang="en-US" sz="1900" baseline="0">
              <a:solidFill>
                <a:schemeClr val="bg1">
                  <a:lumMod val="95000"/>
                </a:schemeClr>
              </a:solidFill>
              <a:effectLst/>
              <a:latin typeface="+mn-lt"/>
              <a:ea typeface="+mn-ea"/>
              <a:cs typeface="+mn-cs"/>
            </a:rPr>
            <a:t> towards achieving a successfull business and balance life,</a:t>
          </a:r>
          <a:r>
            <a:rPr lang="en-US" sz="1900">
              <a:solidFill>
                <a:schemeClr val="bg1">
                  <a:lumMod val="95000"/>
                </a:schemeClr>
              </a:solidFill>
              <a:effectLst/>
              <a:latin typeface="+mn-lt"/>
              <a:ea typeface="+mn-ea"/>
              <a:cs typeface="+mn-cs"/>
            </a:rPr>
            <a:t> I share an intimate story about my journey as a Freelancer / 1099 Independent Contractor / Entrepreneur / Small Business Owner.</a:t>
          </a:r>
        </a:p>
        <a:p>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I go from my first day on the job in</a:t>
          </a:r>
          <a:r>
            <a:rPr lang="en-US" sz="1900" baseline="0">
              <a:solidFill>
                <a:schemeClr val="bg1">
                  <a:lumMod val="95000"/>
                </a:schemeClr>
              </a:solidFill>
              <a:effectLst/>
              <a:latin typeface="+mn-lt"/>
              <a:ea typeface="+mn-ea"/>
              <a:cs typeface="+mn-cs"/>
            </a:rPr>
            <a:t> Feruary of</a:t>
          </a:r>
          <a:r>
            <a:rPr lang="en-US" sz="1900">
              <a:solidFill>
                <a:schemeClr val="bg1">
                  <a:lumMod val="95000"/>
                </a:schemeClr>
              </a:solidFill>
              <a:effectLst/>
              <a:latin typeface="+mn-lt"/>
              <a:ea typeface="+mn-ea"/>
              <a:cs typeface="+mn-cs"/>
            </a:rPr>
            <a:t> 2002, to my last day / “retirement” in April of 2016. </a:t>
          </a:r>
        </a:p>
        <a:p>
          <a:br>
            <a:rPr lang="en-US" sz="1900">
              <a:solidFill>
                <a:schemeClr val="bg1">
                  <a:lumMod val="95000"/>
                </a:schemeClr>
              </a:solidFill>
              <a:effectLst/>
              <a:latin typeface="+mn-lt"/>
              <a:ea typeface="+mn-ea"/>
              <a:cs typeface="+mn-cs"/>
            </a:rPr>
          </a:br>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More personally, I share a very difficult scene where my loving wife, Joslynne, is</a:t>
          </a:r>
          <a:r>
            <a:rPr lang="en-US" sz="1900" baseline="0">
              <a:solidFill>
                <a:schemeClr val="bg1">
                  <a:lumMod val="95000"/>
                </a:schemeClr>
              </a:solidFill>
              <a:effectLst/>
              <a:latin typeface="+mn-lt"/>
              <a:ea typeface="+mn-ea"/>
              <a:cs typeface="+mn-cs"/>
            </a:rPr>
            <a:t> BEYOND</a:t>
          </a:r>
          <a:r>
            <a:rPr lang="en-US" sz="1900">
              <a:solidFill>
                <a:schemeClr val="bg1">
                  <a:lumMod val="95000"/>
                </a:schemeClr>
              </a:solidFill>
              <a:effectLst/>
              <a:latin typeface="+mn-lt"/>
              <a:ea typeface="+mn-ea"/>
              <a:cs typeface="+mn-cs"/>
            </a:rPr>
            <a:t> tired and frustrated with me, because I</a:t>
          </a:r>
          <a:r>
            <a:rPr lang="en-US" sz="1900" baseline="0">
              <a:solidFill>
                <a:schemeClr val="bg1">
                  <a:lumMod val="95000"/>
                </a:schemeClr>
              </a:solidFill>
              <a:effectLst/>
              <a:latin typeface="+mn-lt"/>
              <a:ea typeface="+mn-ea"/>
              <a:cs typeface="+mn-cs"/>
            </a:rPr>
            <a:t>, subconciously, continue to </a:t>
          </a:r>
          <a:r>
            <a:rPr lang="en-US" sz="1900">
              <a:solidFill>
                <a:schemeClr val="bg1">
                  <a:lumMod val="95000"/>
                </a:schemeClr>
              </a:solidFill>
              <a:effectLst/>
              <a:latin typeface="+mn-lt"/>
              <a:ea typeface="+mn-ea"/>
              <a:cs typeface="+mn-cs"/>
            </a:rPr>
            <a:t>disrespect the Financial Plan / Vision she had for her life, and ours together. </a:t>
          </a:r>
        </a:p>
        <a:p>
          <a:br>
            <a:rPr lang="en-US" sz="1900">
              <a:solidFill>
                <a:schemeClr val="bg1">
                  <a:lumMod val="95000"/>
                </a:schemeClr>
              </a:solidFill>
              <a:effectLst/>
              <a:latin typeface="+mn-lt"/>
              <a:ea typeface="+mn-ea"/>
              <a:cs typeface="+mn-cs"/>
            </a:rPr>
          </a:br>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I didn’t get it! </a:t>
          </a:r>
        </a:p>
        <a:p>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I couldn’t see it! </a:t>
          </a:r>
        </a:p>
        <a:p>
          <a:br>
            <a:rPr lang="en-US" sz="1900">
              <a:solidFill>
                <a:schemeClr val="bg1">
                  <a:lumMod val="95000"/>
                </a:schemeClr>
              </a:solidFill>
              <a:effectLst/>
              <a:latin typeface="+mn-lt"/>
              <a:ea typeface="+mn-ea"/>
              <a:cs typeface="+mn-cs"/>
            </a:rPr>
          </a:br>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Joslynne, I couldn’t see how my present day habits were affecting the</a:t>
          </a:r>
          <a:r>
            <a:rPr lang="en-US" sz="1900" baseline="0">
              <a:solidFill>
                <a:schemeClr val="bg1">
                  <a:lumMod val="95000"/>
                </a:schemeClr>
              </a:solidFill>
              <a:effectLst/>
              <a:latin typeface="+mn-lt"/>
              <a:ea typeface="+mn-ea"/>
              <a:cs typeface="+mn-cs"/>
            </a:rPr>
            <a:t> </a:t>
          </a:r>
        </a:p>
        <a:p>
          <a:r>
            <a:rPr lang="en-US" sz="1900" i="1" baseline="0">
              <a:solidFill>
                <a:schemeClr val="bg1">
                  <a:lumMod val="95000"/>
                </a:schemeClr>
              </a:solidFill>
              <a:effectLst/>
              <a:latin typeface="+mn-lt"/>
              <a:ea typeface="+mn-ea"/>
              <a:cs typeface="+mn-cs"/>
            </a:rPr>
            <a:t>"P</a:t>
          </a:r>
          <a:r>
            <a:rPr lang="en-US" sz="1900" i="1">
              <a:solidFill>
                <a:schemeClr val="bg1">
                  <a:lumMod val="95000"/>
                </a:schemeClr>
              </a:solidFill>
              <a:effectLst/>
              <a:latin typeface="+mn-lt"/>
              <a:ea typeface="+mn-ea"/>
              <a:cs typeface="+mn-cs"/>
            </a:rPr>
            <a:t>rojected Image"</a:t>
          </a:r>
          <a:r>
            <a:rPr lang="en-US" sz="1900">
              <a:solidFill>
                <a:schemeClr val="bg1">
                  <a:lumMod val="95000"/>
                </a:schemeClr>
              </a:solidFill>
              <a:effectLst/>
              <a:latin typeface="+mn-lt"/>
              <a:ea typeface="+mn-ea"/>
              <a:cs typeface="+mn-cs"/>
            </a:rPr>
            <a:t> you saw for our future.</a:t>
          </a:r>
        </a:p>
        <a:p>
          <a:br>
            <a:rPr lang="en-US" sz="1900">
              <a:solidFill>
                <a:schemeClr val="bg1">
                  <a:lumMod val="95000"/>
                </a:schemeClr>
              </a:solidFill>
              <a:effectLst/>
              <a:latin typeface="+mn-lt"/>
              <a:ea typeface="+mn-ea"/>
              <a:cs typeface="+mn-cs"/>
            </a:rPr>
          </a:br>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It’s like I kept leaning on your scaff tower, or shaking your flown truss, as you were making adjustments to your projector stacks. </a:t>
          </a:r>
        </a:p>
        <a:p>
          <a:br>
            <a:rPr lang="en-US" sz="1900">
              <a:solidFill>
                <a:schemeClr val="bg1">
                  <a:lumMod val="95000"/>
                </a:schemeClr>
              </a:solidFill>
              <a:effectLst/>
              <a:latin typeface="+mn-lt"/>
              <a:ea typeface="+mn-ea"/>
              <a:cs typeface="+mn-cs"/>
            </a:rPr>
          </a:br>
          <a:r>
            <a:rPr lang="en-US" sz="1900">
              <a:solidFill>
                <a:schemeClr val="bg1">
                  <a:lumMod val="95000"/>
                </a:schemeClr>
              </a:solidFill>
              <a:effectLst/>
              <a:latin typeface="+mn-lt"/>
              <a:ea typeface="+mn-ea"/>
              <a:cs typeface="+mn-cs"/>
            </a:rPr>
            <a:t>I get it!</a:t>
          </a:r>
        </a:p>
        <a:p>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I’m sorry!</a:t>
          </a:r>
        </a:p>
        <a:p>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I didn't</a:t>
          </a:r>
          <a:r>
            <a:rPr lang="en-US" sz="1900" baseline="0">
              <a:solidFill>
                <a:schemeClr val="bg1">
                  <a:lumMod val="95000"/>
                </a:schemeClr>
              </a:solidFill>
              <a:effectLst/>
              <a:latin typeface="+mn-lt"/>
              <a:ea typeface="+mn-ea"/>
              <a:cs typeface="+mn-cs"/>
            </a:rPr>
            <a:t> realize how much I was hurting you.</a:t>
          </a:r>
        </a:p>
        <a:p>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But, now...now, I get it!</a:t>
          </a:r>
        </a:p>
        <a:p>
          <a:br>
            <a:rPr lang="en-US" sz="1900">
              <a:solidFill>
                <a:schemeClr val="bg1">
                  <a:lumMod val="95000"/>
                </a:schemeClr>
              </a:solidFill>
              <a:effectLst/>
              <a:latin typeface="+mn-lt"/>
              <a:ea typeface="+mn-ea"/>
              <a:cs typeface="+mn-cs"/>
            </a:rPr>
          </a:br>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Joslynne ,  </a:t>
          </a:r>
          <a:r>
            <a:rPr lang="en-US" sz="1900" i="1">
              <a:solidFill>
                <a:schemeClr val="bg1">
                  <a:lumMod val="95000"/>
                </a:schemeClr>
              </a:solidFill>
              <a:effectLst/>
              <a:latin typeface="+mn-lt"/>
              <a:ea typeface="+mn-ea"/>
              <a:cs typeface="+mn-cs"/>
            </a:rPr>
            <a:t>JAP101</a:t>
          </a:r>
          <a:r>
            <a:rPr lang="en-US" sz="1900">
              <a:solidFill>
                <a:schemeClr val="bg1">
                  <a:lumMod val="95000"/>
                </a:schemeClr>
              </a:solidFill>
              <a:effectLst/>
              <a:latin typeface="+mn-lt"/>
              <a:ea typeface="+mn-ea"/>
              <a:cs typeface="+mn-cs"/>
            </a:rPr>
            <a:t>  is dedicated to  YOU ,  MY</a:t>
          </a:r>
          <a:r>
            <a:rPr lang="en-US" sz="1900" baseline="0">
              <a:solidFill>
                <a:schemeClr val="bg1">
                  <a:lumMod val="95000"/>
                </a:schemeClr>
              </a:solidFill>
              <a:effectLst/>
              <a:latin typeface="+mn-lt"/>
              <a:ea typeface="+mn-ea"/>
              <a:cs typeface="+mn-cs"/>
            </a:rPr>
            <a:t> WIFE ,  MY BRIDE </a:t>
          </a:r>
          <a:r>
            <a:rPr lang="en-US" sz="1900">
              <a:solidFill>
                <a:schemeClr val="bg1">
                  <a:lumMod val="95000"/>
                </a:schemeClr>
              </a:solidFill>
              <a:effectLst/>
              <a:latin typeface="+mn-lt"/>
              <a:ea typeface="+mn-ea"/>
              <a:cs typeface="+mn-cs"/>
            </a:rPr>
            <a:t>,  on</a:t>
          </a:r>
          <a:r>
            <a:rPr lang="en-US" sz="1900" baseline="0">
              <a:solidFill>
                <a:schemeClr val="bg1">
                  <a:lumMod val="95000"/>
                </a:schemeClr>
              </a:solidFill>
              <a:effectLst/>
              <a:latin typeface="+mn-lt"/>
              <a:ea typeface="+mn-ea"/>
              <a:cs typeface="+mn-cs"/>
            </a:rPr>
            <a:t> this day ,</a:t>
          </a:r>
          <a:r>
            <a:rPr lang="en-US" sz="1900">
              <a:solidFill>
                <a:schemeClr val="bg1">
                  <a:lumMod val="95000"/>
                </a:schemeClr>
              </a:solidFill>
              <a:effectLst/>
              <a:latin typeface="+mn-lt"/>
              <a:ea typeface="+mn-ea"/>
              <a:cs typeface="+mn-cs"/>
            </a:rPr>
            <a:t> 04.03.2025 ,  because I want </a:t>
          </a:r>
          <a:r>
            <a:rPr lang="en-US" sz="1900" i="1">
              <a:solidFill>
                <a:schemeClr val="bg1">
                  <a:lumMod val="95000"/>
                </a:schemeClr>
              </a:solidFill>
              <a:effectLst/>
              <a:latin typeface="+mn-lt"/>
              <a:ea typeface="+mn-ea"/>
              <a:cs typeface="+mn-cs"/>
            </a:rPr>
            <a:t>You</a:t>
          </a:r>
          <a:r>
            <a:rPr lang="en-US" sz="1900">
              <a:solidFill>
                <a:schemeClr val="bg1">
                  <a:lumMod val="95000"/>
                </a:schemeClr>
              </a:solidFill>
              <a:effectLst/>
              <a:latin typeface="+mn-lt"/>
              <a:ea typeface="+mn-ea"/>
              <a:cs typeface="+mn-cs"/>
            </a:rPr>
            <a:t> </a:t>
          </a:r>
          <a:r>
            <a:rPr lang="en-US" sz="1900" i="1">
              <a:solidFill>
                <a:schemeClr val="bg1">
                  <a:lumMod val="95000"/>
                </a:schemeClr>
              </a:solidFill>
              <a:effectLst/>
              <a:latin typeface="+mn-lt"/>
              <a:ea typeface="+mn-ea"/>
              <a:cs typeface="+mn-cs"/>
            </a:rPr>
            <a:t>To Know</a:t>
          </a:r>
          <a:r>
            <a:rPr lang="en-US" sz="1900">
              <a:solidFill>
                <a:schemeClr val="bg1">
                  <a:lumMod val="95000"/>
                </a:schemeClr>
              </a:solidFill>
              <a:effectLst/>
              <a:latin typeface="+mn-lt"/>
              <a:ea typeface="+mn-ea"/>
              <a:cs typeface="+mn-cs"/>
            </a:rPr>
            <a:t>, </a:t>
          </a:r>
          <a:r>
            <a:rPr lang="en-US" sz="1900" baseline="0">
              <a:solidFill>
                <a:schemeClr val="bg1">
                  <a:lumMod val="95000"/>
                </a:schemeClr>
              </a:solidFill>
              <a:effectLst/>
              <a:latin typeface="+mn-lt"/>
              <a:ea typeface="+mn-ea"/>
              <a:cs typeface="+mn-cs"/>
            </a:rPr>
            <a:t> </a:t>
          </a:r>
          <a:r>
            <a:rPr lang="en-US" sz="1900">
              <a:solidFill>
                <a:schemeClr val="bg1">
                  <a:lumMod val="95000"/>
                </a:schemeClr>
              </a:solidFill>
              <a:effectLst/>
              <a:latin typeface="+mn-lt"/>
              <a:ea typeface="+mn-ea"/>
              <a:cs typeface="+mn-cs"/>
            </a:rPr>
            <a:t> I   GET  " </a:t>
          </a:r>
          <a:r>
            <a:rPr lang="en-US" sz="1900" b="1">
              <a:solidFill>
                <a:schemeClr val="bg1">
                  <a:lumMod val="95000"/>
                </a:schemeClr>
              </a:solidFill>
              <a:effectLst/>
              <a:latin typeface="+mn-lt"/>
              <a:ea typeface="+mn-ea"/>
              <a:cs typeface="+mn-cs"/>
            </a:rPr>
            <a:t>IT</a:t>
          </a:r>
          <a:r>
            <a:rPr lang="en-US" sz="1900">
              <a:solidFill>
                <a:schemeClr val="bg1">
                  <a:lumMod val="95000"/>
                </a:schemeClr>
              </a:solidFill>
              <a:effectLst/>
              <a:latin typeface="+mn-lt"/>
              <a:ea typeface="+mn-ea"/>
              <a:cs typeface="+mn-cs"/>
            </a:rPr>
            <a:t> "  !  </a:t>
          </a:r>
        </a:p>
        <a:p>
          <a:br>
            <a:rPr lang="en-US" sz="1900">
              <a:solidFill>
                <a:schemeClr val="bg1">
                  <a:lumMod val="95000"/>
                </a:schemeClr>
              </a:solidFill>
              <a:effectLst/>
              <a:latin typeface="+mn-lt"/>
              <a:ea typeface="+mn-ea"/>
              <a:cs typeface="+mn-cs"/>
            </a:rPr>
          </a:br>
          <a:endParaRPr lang="en-US" sz="1900">
            <a:solidFill>
              <a:schemeClr val="bg1">
                <a:lumMod val="95000"/>
              </a:schemeClr>
            </a:solidFill>
            <a:effectLst/>
            <a:latin typeface="+mn-lt"/>
            <a:ea typeface="+mn-ea"/>
            <a:cs typeface="+mn-cs"/>
          </a:endParaRPr>
        </a:p>
        <a:p>
          <a:r>
            <a:rPr lang="en-US" sz="1900">
              <a:solidFill>
                <a:schemeClr val="bg1">
                  <a:lumMod val="95000"/>
                </a:schemeClr>
              </a:solidFill>
              <a:effectLst/>
              <a:latin typeface="+mn-lt"/>
              <a:ea typeface="+mn-ea"/>
              <a:cs typeface="+mn-cs"/>
            </a:rPr>
            <a:t>And…</a:t>
          </a:r>
        </a:p>
        <a:p>
          <a:pPr marL="0" marR="0" lvl="0" indent="0" defTabSz="914400" eaLnBrk="1" fontAlgn="auto" latinLnBrk="0" hangingPunct="1">
            <a:lnSpc>
              <a:spcPct val="100000"/>
            </a:lnSpc>
            <a:spcBef>
              <a:spcPts val="0"/>
            </a:spcBef>
            <a:spcAft>
              <a:spcPts val="0"/>
            </a:spcAft>
            <a:buClrTx/>
            <a:buSzTx/>
            <a:buFontTx/>
            <a:buNone/>
            <a:tabLst/>
            <a:defRPr/>
          </a:pPr>
          <a:endParaRPr lang="en-US" sz="1900">
            <a:solidFill>
              <a:schemeClr val="bg1">
                <a:lumMod val="95000"/>
              </a:schemeClr>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br>
            <a:rPr lang="en-US" sz="1900">
              <a:solidFill>
                <a:schemeClr val="bg1">
                  <a:lumMod val="95000"/>
                </a:schemeClr>
              </a:solidFill>
              <a:effectLst/>
              <a:latin typeface="+mn-lt"/>
              <a:ea typeface="+mn-ea"/>
              <a:cs typeface="+mn-cs"/>
            </a:rPr>
          </a:br>
          <a:r>
            <a:rPr lang="en-US" sz="1900">
              <a:solidFill>
                <a:schemeClr val="bg1">
                  <a:lumMod val="95000"/>
                </a:schemeClr>
              </a:solidFill>
              <a:effectLst/>
              <a:latin typeface="+mn-lt"/>
              <a:ea typeface="+mn-ea"/>
              <a:cs typeface="+mn-cs"/>
            </a:rPr>
            <a:t>I'M   SORRY  </a:t>
          </a:r>
          <a:r>
            <a:rPr lang="en-US" sz="1900" b="1">
              <a:solidFill>
                <a:schemeClr val="bg1">
                  <a:lumMod val="95000"/>
                </a:schemeClr>
              </a:solidFill>
              <a:effectLst/>
              <a:latin typeface="+mn-lt"/>
              <a:ea typeface="+mn-ea"/>
              <a:cs typeface="+mn-cs"/>
            </a:rPr>
            <a:t>.</a:t>
          </a:r>
        </a:p>
        <a:p>
          <a:endParaRPr lang="en-US" sz="1900">
            <a:solidFill>
              <a:schemeClr val="bg1">
                <a:lumMod val="95000"/>
              </a:schemeClr>
            </a:solidFill>
            <a:effectLst/>
            <a:latin typeface="+mn-lt"/>
            <a:ea typeface="+mn-ea"/>
            <a:cs typeface="+mn-cs"/>
          </a:endParaRPr>
        </a:p>
        <a:p>
          <a:endParaRPr lang="en-US" sz="1900">
            <a:solidFill>
              <a:schemeClr val="bg1">
                <a:lumMod val="95000"/>
              </a:schemeClr>
            </a:solidFill>
            <a:effectLst/>
            <a:latin typeface="+mn-lt"/>
            <a:ea typeface="+mn-ea"/>
            <a:cs typeface="+mn-cs"/>
          </a:endParaRPr>
        </a:p>
        <a:p>
          <a:endParaRPr lang="en-US" sz="1900">
            <a:solidFill>
              <a:schemeClr val="bg1">
                <a:lumMod val="95000"/>
              </a:schemeClr>
            </a:solidFill>
            <a:effectLst/>
            <a:latin typeface="+mn-lt"/>
            <a:ea typeface="+mn-ea"/>
            <a:cs typeface="+mn-cs"/>
          </a:endParaRPr>
        </a:p>
        <a:p>
          <a:r>
            <a:rPr lang="en-US" sz="1900" i="1">
              <a:solidFill>
                <a:schemeClr val="bg1">
                  <a:lumMod val="95000"/>
                </a:schemeClr>
              </a:solidFill>
              <a:effectLst/>
              <a:latin typeface="+mn-lt"/>
              <a:ea typeface="+mn-ea"/>
              <a:cs typeface="+mn-cs"/>
            </a:rPr>
            <a:t>Joslynne ,  I Love You !</a:t>
          </a:r>
        </a:p>
        <a:p>
          <a:br>
            <a:rPr lang="en-US" sz="1900">
              <a:solidFill>
                <a:schemeClr val="bg1">
                  <a:lumMod val="95000"/>
                </a:schemeClr>
              </a:solidFill>
              <a:effectLst/>
              <a:latin typeface="+mn-lt"/>
              <a:ea typeface="+mn-ea"/>
              <a:cs typeface="+mn-cs"/>
            </a:rPr>
          </a:br>
          <a:endParaRPr lang="en-US" sz="1900">
            <a:solidFill>
              <a:schemeClr val="bg1">
                <a:lumMod val="95000"/>
              </a:schemeClr>
            </a:solidFill>
            <a:effectLst/>
            <a:latin typeface="+mn-lt"/>
            <a:ea typeface="+mn-ea"/>
            <a:cs typeface="+mn-cs"/>
          </a:endParaRPr>
        </a:p>
        <a:p>
          <a:r>
            <a:rPr lang="en-US" sz="1900" i="1">
              <a:solidFill>
                <a:schemeClr val="bg1">
                  <a:lumMod val="95000"/>
                </a:schemeClr>
              </a:solidFill>
              <a:effectLst/>
              <a:latin typeface="+mn-lt"/>
              <a:ea typeface="+mn-ea"/>
              <a:cs typeface="+mn-cs"/>
            </a:rPr>
            <a:t>I</a:t>
          </a:r>
          <a:r>
            <a:rPr lang="en-US" sz="1900" i="1" baseline="0">
              <a:solidFill>
                <a:schemeClr val="bg1">
                  <a:lumMod val="95000"/>
                </a:schemeClr>
              </a:solidFill>
              <a:effectLst/>
              <a:latin typeface="+mn-lt"/>
              <a:ea typeface="+mn-ea"/>
              <a:cs typeface="+mn-cs"/>
            </a:rPr>
            <a:t> Love YOU </a:t>
          </a:r>
          <a:r>
            <a:rPr lang="en-US" sz="1900" i="1">
              <a:solidFill>
                <a:schemeClr val="bg1">
                  <a:lumMod val="95000"/>
                </a:schemeClr>
              </a:solidFill>
              <a:effectLst/>
              <a:latin typeface="+mn-lt"/>
              <a:ea typeface="+mn-ea"/>
              <a:cs typeface="+mn-cs"/>
            </a:rPr>
            <a:t>4Eva-Eva!</a:t>
          </a:r>
          <a:r>
            <a:rPr lang="en-US" sz="1900" i="1" baseline="0">
              <a:solidFill>
                <a:schemeClr val="bg1">
                  <a:lumMod val="95000"/>
                </a:schemeClr>
              </a:solidFill>
              <a:effectLst/>
              <a:latin typeface="+mn-lt"/>
              <a:ea typeface="+mn-ea"/>
              <a:cs typeface="+mn-cs"/>
            </a:rPr>
            <a:t> </a:t>
          </a:r>
        </a:p>
        <a:p>
          <a:endParaRPr lang="en-US" sz="1900" baseline="0">
            <a:solidFill>
              <a:schemeClr val="bg1">
                <a:lumMod val="95000"/>
              </a:schemeClr>
            </a:solidFill>
            <a:effectLst/>
            <a:latin typeface="+mn-lt"/>
            <a:ea typeface="+mn-ea"/>
            <a:cs typeface="+mn-cs"/>
          </a:endParaRPr>
        </a:p>
        <a:p>
          <a:endParaRPr lang="en-US" sz="1900" baseline="0">
            <a:solidFill>
              <a:schemeClr val="bg1">
                <a:lumMod val="95000"/>
              </a:schemeClr>
            </a:solidFill>
            <a:effectLst/>
            <a:latin typeface="+mn-lt"/>
            <a:ea typeface="+mn-ea"/>
            <a:cs typeface="+mn-cs"/>
          </a:endParaRPr>
        </a:p>
        <a:p>
          <a:r>
            <a:rPr lang="en-US" sz="1900" i="1" baseline="0">
              <a:solidFill>
                <a:schemeClr val="bg1">
                  <a:lumMod val="95000"/>
                </a:schemeClr>
              </a:solidFill>
              <a:effectLst/>
              <a:latin typeface="+mn-lt"/>
              <a:ea typeface="+mn-ea"/>
              <a:cs typeface="+mn-cs"/>
            </a:rPr>
            <a:t>4Eva-Eva?</a:t>
          </a:r>
        </a:p>
        <a:p>
          <a:endParaRPr lang="en-US" sz="1900" baseline="0">
            <a:solidFill>
              <a:schemeClr val="bg1">
                <a:lumMod val="95000"/>
              </a:schemeClr>
            </a:solidFill>
            <a:effectLst/>
            <a:latin typeface="+mn-lt"/>
            <a:ea typeface="+mn-ea"/>
            <a:cs typeface="+mn-cs"/>
          </a:endParaRPr>
        </a:p>
        <a:p>
          <a:endParaRPr lang="en-US" sz="1900" baseline="0">
            <a:solidFill>
              <a:schemeClr val="bg1">
                <a:lumMod val="95000"/>
              </a:schemeClr>
            </a:solidFill>
            <a:effectLst/>
            <a:latin typeface="+mn-lt"/>
            <a:ea typeface="+mn-ea"/>
            <a:cs typeface="+mn-cs"/>
          </a:endParaRPr>
        </a:p>
        <a:p>
          <a:r>
            <a:rPr lang="en-US" sz="1900" baseline="0">
              <a:solidFill>
                <a:schemeClr val="bg1">
                  <a:lumMod val="95000"/>
                </a:schemeClr>
              </a:solidFill>
              <a:effectLst/>
              <a:latin typeface="+mn-lt"/>
              <a:ea typeface="+mn-ea"/>
              <a:cs typeface="+mn-cs"/>
            </a:rPr>
            <a:t>YES!  4Eva-Eva   </a:t>
          </a:r>
          <a:r>
            <a:rPr lang="en-US" sz="1900" b="1" baseline="0">
              <a:solidFill>
                <a:schemeClr val="bg1">
                  <a:lumMod val="95000"/>
                </a:schemeClr>
              </a:solidFill>
              <a:effectLst/>
              <a:latin typeface="+mn-lt"/>
              <a:ea typeface="+mn-ea"/>
              <a:cs typeface="+mn-cs"/>
            </a:rPr>
            <a:t>.</a:t>
          </a:r>
        </a:p>
        <a:p>
          <a:endParaRPr lang="en-US" sz="1900" baseline="0">
            <a:solidFill>
              <a:schemeClr val="bg1">
                <a:lumMod val="95000"/>
              </a:schemeClr>
            </a:solidFill>
            <a:effectLst/>
            <a:latin typeface="+mn-lt"/>
            <a:ea typeface="+mn-ea"/>
            <a:cs typeface="+mn-cs"/>
          </a:endParaRPr>
        </a:p>
        <a:p>
          <a:r>
            <a:rPr lang="en-US" sz="3000">
              <a:solidFill>
                <a:schemeClr val="bg1">
                  <a:lumMod val="95000"/>
                </a:schemeClr>
              </a:solidFill>
              <a:effectLst/>
              <a:latin typeface="+mn-lt"/>
              <a:ea typeface="+mn-ea"/>
              <a:cs typeface="+mn-cs"/>
            </a:rPr>
            <a:t>👩🏾‍❤️‍👨🏾</a:t>
          </a:r>
        </a:p>
        <a:p>
          <a:br>
            <a:rPr lang="en-US" sz="1900">
              <a:solidFill>
                <a:schemeClr val="bg1">
                  <a:lumMod val="95000"/>
                </a:schemeClr>
              </a:solidFill>
              <a:effectLst/>
              <a:latin typeface="+mn-lt"/>
              <a:ea typeface="+mn-ea"/>
              <a:cs typeface="+mn-cs"/>
            </a:rPr>
          </a:br>
          <a:endParaRPr lang="en-US" sz="1900">
            <a:solidFill>
              <a:schemeClr val="bg1">
                <a:lumMod val="95000"/>
              </a:schemeClr>
            </a:solidFill>
            <a:effectLst/>
            <a:latin typeface="+mn-lt"/>
            <a:ea typeface="+mn-ea"/>
            <a:cs typeface="+mn-cs"/>
          </a:endParaRPr>
        </a:p>
        <a:p>
          <a:r>
            <a:rPr lang="en-US" sz="1900" i="1">
              <a:solidFill>
                <a:schemeClr val="bg1">
                  <a:lumMod val="95000"/>
                </a:schemeClr>
              </a:solidFill>
              <a:effectLst/>
              <a:latin typeface="+mn-lt"/>
              <a:ea typeface="+mn-ea"/>
              <a:cs typeface="+mn-cs"/>
            </a:rPr>
            <a:t>See it </a:t>
          </a:r>
          <a:r>
            <a:rPr lang="en-US" sz="1900" b="0" i="1">
              <a:solidFill>
                <a:srgbClr val="FF0000"/>
              </a:solidFill>
              <a:effectLst/>
              <a:latin typeface="+mn-lt"/>
              <a:ea typeface="+mn-ea"/>
              <a:cs typeface="+mn-cs"/>
            </a:rPr>
            <a:t>.</a:t>
          </a:r>
          <a:r>
            <a:rPr lang="en-US" sz="1900" i="1">
              <a:solidFill>
                <a:schemeClr val="bg1">
                  <a:lumMod val="95000"/>
                </a:schemeClr>
              </a:solidFill>
              <a:effectLst/>
              <a:latin typeface="+mn-lt"/>
              <a:ea typeface="+mn-ea"/>
              <a:cs typeface="+mn-cs"/>
            </a:rPr>
            <a:t>  Believe it </a:t>
          </a:r>
          <a:r>
            <a:rPr lang="en-US" sz="1900" i="1">
              <a:solidFill>
                <a:srgbClr val="00B050"/>
              </a:solidFill>
              <a:effectLst/>
              <a:latin typeface="+mn-lt"/>
              <a:ea typeface="+mn-ea"/>
              <a:cs typeface="+mn-cs"/>
            </a:rPr>
            <a:t>.</a:t>
          </a:r>
          <a:r>
            <a:rPr lang="en-US" sz="1900" i="1">
              <a:solidFill>
                <a:schemeClr val="bg1">
                  <a:lumMod val="95000"/>
                </a:schemeClr>
              </a:solidFill>
              <a:effectLst/>
              <a:latin typeface="+mn-lt"/>
              <a:ea typeface="+mn-ea"/>
              <a:cs typeface="+mn-cs"/>
            </a:rPr>
            <a:t>  Achieve it </a:t>
          </a:r>
          <a:r>
            <a:rPr lang="en-US" sz="1900" i="1">
              <a:solidFill>
                <a:srgbClr val="0070C0"/>
              </a:solidFill>
              <a:effectLst/>
              <a:latin typeface="+mn-lt"/>
              <a:ea typeface="+mn-ea"/>
              <a:cs typeface="+mn-cs"/>
            </a:rPr>
            <a:t>.</a:t>
          </a:r>
          <a:r>
            <a:rPr lang="en-US" sz="1900" i="1">
              <a:solidFill>
                <a:schemeClr val="bg1">
                  <a:lumMod val="95000"/>
                </a:schemeClr>
              </a:solidFill>
              <a:effectLst/>
              <a:latin typeface="+mn-lt"/>
              <a:ea typeface="+mn-ea"/>
              <a:cs typeface="+mn-cs"/>
            </a:rPr>
            <a:t>  </a:t>
          </a:r>
        </a:p>
        <a:p>
          <a:r>
            <a:rPr lang="en-US" sz="1900" i="1">
              <a:solidFill>
                <a:srgbClr val="E5E112"/>
              </a:solidFill>
              <a:effectLst/>
              <a:latin typeface="+mn-lt"/>
              <a:ea typeface="+mn-ea"/>
              <a:cs typeface="+mn-cs"/>
            </a:rPr>
            <a:t>#</a:t>
          </a:r>
          <a:r>
            <a:rPr lang="en-US" sz="1900" i="1">
              <a:solidFill>
                <a:schemeClr val="bg1">
                  <a:lumMod val="95000"/>
                </a:schemeClr>
              </a:solidFill>
              <a:effectLst/>
              <a:latin typeface="+mn-lt"/>
              <a:ea typeface="+mn-ea"/>
              <a:cs typeface="+mn-cs"/>
            </a:rPr>
            <a:t>Projection101</a:t>
          </a:r>
        </a:p>
        <a:p>
          <a:endParaRPr lang="en-US" sz="1900">
            <a:solidFill>
              <a:schemeClr val="bg1">
                <a:lumMod val="95000"/>
              </a:schemeClr>
            </a:solidFill>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181968</xdr:colOff>
      <xdr:row>0</xdr:row>
      <xdr:rowOff>67734</xdr:rowOff>
    </xdr:from>
    <xdr:to>
      <xdr:col>17</xdr:col>
      <xdr:colOff>0</xdr:colOff>
      <xdr:row>2</xdr:row>
      <xdr:rowOff>374205</xdr:rowOff>
    </xdr:to>
    <xdr:grpSp>
      <xdr:nvGrpSpPr>
        <xdr:cNvPr id="2" name="Group 1">
          <a:extLst>
            <a:ext uri="{FF2B5EF4-FFF2-40B4-BE49-F238E27FC236}">
              <a16:creationId xmlns:a16="http://schemas.microsoft.com/office/drawing/2014/main" id="{BAA56986-9B20-BF46-B766-EEF5EA0BF224}"/>
            </a:ext>
          </a:extLst>
        </xdr:cNvPr>
        <xdr:cNvGrpSpPr/>
      </xdr:nvGrpSpPr>
      <xdr:grpSpPr>
        <a:xfrm>
          <a:off x="5733308" y="67734"/>
          <a:ext cx="12177620" cy="2060904"/>
          <a:chOff x="5514221" y="18491"/>
          <a:chExt cx="12196299" cy="2067538"/>
        </a:xfrm>
      </xdr:grpSpPr>
      <xdr:grpSp>
        <xdr:nvGrpSpPr>
          <xdr:cNvPr id="3" name="Group 2">
            <a:extLst>
              <a:ext uri="{FF2B5EF4-FFF2-40B4-BE49-F238E27FC236}">
                <a16:creationId xmlns:a16="http://schemas.microsoft.com/office/drawing/2014/main" id="{7EAEE6B7-AE1C-DA8E-4D07-8AF4A5719216}"/>
              </a:ext>
            </a:extLst>
          </xdr:cNvPr>
          <xdr:cNvGrpSpPr>
            <a:grpSpLocks noChangeAspect="1"/>
          </xdr:cNvGrpSpPr>
        </xdr:nvGrpSpPr>
        <xdr:grpSpPr>
          <a:xfrm>
            <a:off x="5514221" y="18491"/>
            <a:ext cx="12196299" cy="2067538"/>
            <a:chOff x="7239002" y="-120133"/>
            <a:chExt cx="7545916" cy="1302265"/>
          </a:xfrm>
        </xdr:grpSpPr>
        <xdr:pic>
          <xdr:nvPicPr>
            <xdr:cNvPr id="5" name="Picture 20">
              <a:extLst>
                <a:ext uri="{FF2B5EF4-FFF2-40B4-BE49-F238E27FC236}">
                  <a16:creationId xmlns:a16="http://schemas.microsoft.com/office/drawing/2014/main" id="{FE70B599-C417-977C-A488-30AD4B62834E}"/>
                </a:ext>
                <a:ext uri="{147F2762-F138-4A5C-976F-8EAC2B608ADB}">
                  <a16:predDERef xmlns:a16="http://schemas.microsoft.com/office/drawing/2014/main" pred="{91F27893-E6EB-D042-97C8-DC2C88D78B7C}"/>
                </a:ext>
              </a:extLst>
            </xdr:cNvPr>
            <xdr:cNvPicPr>
              <a:picLocks noChangeAspect="1"/>
            </xdr:cNvPicPr>
          </xdr:nvPicPr>
          <xdr:blipFill>
            <a:blip xmlns:r="http://schemas.openxmlformats.org/officeDocument/2006/relationships" r:embed="rId1"/>
            <a:stretch>
              <a:fillRect/>
            </a:stretch>
          </xdr:blipFill>
          <xdr:spPr>
            <a:xfrm>
              <a:off x="7239002" y="74082"/>
              <a:ext cx="7545916" cy="1108050"/>
            </a:xfrm>
            <a:prstGeom prst="rect">
              <a:avLst/>
            </a:prstGeom>
          </xdr:spPr>
        </xdr:pic>
        <xdr:sp macro="" textlink="">
          <xdr:nvSpPr>
            <xdr:cNvPr id="6" name="TextBox 5">
              <a:extLst>
                <a:ext uri="{FF2B5EF4-FFF2-40B4-BE49-F238E27FC236}">
                  <a16:creationId xmlns:a16="http://schemas.microsoft.com/office/drawing/2014/main" id="{F73011F8-3B4B-5551-BD9F-4D90EA12B789}"/>
                </a:ext>
              </a:extLst>
            </xdr:cNvPr>
            <xdr:cNvSpPr txBox="1"/>
          </xdr:nvSpPr>
          <xdr:spPr>
            <a:xfrm>
              <a:off x="11080982" y="-120133"/>
              <a:ext cx="3159809" cy="753449"/>
            </a:xfrm>
            <a:prstGeom prst="rect">
              <a:avLst/>
            </a:prstGeom>
            <a:solidFill>
              <a:srgbClr val="1A181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b"/>
            <a:lstStyle/>
            <a:p>
              <a:pPr algn="ctr"/>
              <a:r>
                <a:rPr lang="en-US" sz="4900" b="0" i="0" spc="250" baseline="0">
                  <a:solidFill>
                    <a:schemeClr val="bg1"/>
                  </a:solidFill>
                  <a:latin typeface="Futura Medium" panose="020B0602020204020303" pitchFamily="34" charset="-79"/>
                  <a:cs typeface="Futura Medium" panose="020B0602020204020303" pitchFamily="34" charset="-79"/>
                </a:rPr>
                <a:t>CLEMCO.U</a:t>
              </a:r>
            </a:p>
          </xdr:txBody>
        </xdr:sp>
      </xdr:grpSp>
      <xdr:pic>
        <xdr:nvPicPr>
          <xdr:cNvPr id="4" name="Picture 20">
            <a:extLst>
              <a:ext uri="{FF2B5EF4-FFF2-40B4-BE49-F238E27FC236}">
                <a16:creationId xmlns:a16="http://schemas.microsoft.com/office/drawing/2014/main" id="{7A809BC4-4C2D-3B7A-7603-96CAB745FAF9}"/>
              </a:ext>
              <a:ext uri="{147F2762-F138-4A5C-976F-8EAC2B608ADB}">
                <a16:predDERef xmlns:a16="http://schemas.microsoft.com/office/drawing/2014/main" pred="{91F27893-E6EB-D042-97C8-DC2C88D78B7C}"/>
              </a:ext>
            </a:extLst>
          </xdr:cNvPr>
          <xdr:cNvPicPr>
            <a:picLocks noChangeAspect="1"/>
          </xdr:cNvPicPr>
        </xdr:nvPicPr>
        <xdr:blipFill rotWithShape="1">
          <a:blip xmlns:r="http://schemas.openxmlformats.org/officeDocument/2006/relationships" r:embed="rId1"/>
          <a:srcRect l="2683" r="53708"/>
          <a:stretch/>
        </xdr:blipFill>
        <xdr:spPr>
          <a:xfrm>
            <a:off x="5616109" y="245381"/>
            <a:ext cx="5303520" cy="1761852"/>
          </a:xfrm>
          <a:prstGeom prst="rect">
            <a:avLst/>
          </a:prstGeom>
        </xdr:spPr>
      </xdr:pic>
    </xdr:grpSp>
    <xdr:clientData/>
  </xdr:twoCellAnchor>
  <xdr:twoCellAnchor>
    <xdr:from>
      <xdr:col>10</xdr:col>
      <xdr:colOff>337005</xdr:colOff>
      <xdr:row>2</xdr:row>
      <xdr:rowOff>653814</xdr:rowOff>
    </xdr:from>
    <xdr:to>
      <xdr:col>10</xdr:col>
      <xdr:colOff>1141834</xdr:colOff>
      <xdr:row>3</xdr:row>
      <xdr:rowOff>178176</xdr:rowOff>
    </xdr:to>
    <xdr:sp macro="" textlink="">
      <xdr:nvSpPr>
        <xdr:cNvPr id="7" name="TextBox 6">
          <a:extLst>
            <a:ext uri="{FF2B5EF4-FFF2-40B4-BE49-F238E27FC236}">
              <a16:creationId xmlns:a16="http://schemas.microsoft.com/office/drawing/2014/main" id="{CCE81F8B-F808-DB4A-8CDA-43D5EA918F64}"/>
            </a:ext>
          </a:extLst>
        </xdr:cNvPr>
        <xdr:cNvSpPr txBox="1"/>
      </xdr:nvSpPr>
      <xdr:spPr>
        <a:xfrm>
          <a:off x="11213565" y="2407346"/>
          <a:ext cx="804829" cy="182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tIns="0" rIns="274320" bIns="0" rtlCol="0" anchor="t"/>
        <a:lstStyle/>
        <a:p>
          <a:r>
            <a:rPr lang="en-US" sz="1100" b="1">
              <a:solidFill>
                <a:schemeClr val="bg1">
                  <a:lumMod val="85000"/>
                </a:schemeClr>
              </a:solidFill>
            </a:rPr>
            <a:t>Net</a:t>
          </a:r>
        </a:p>
        <a:p>
          <a:endParaRPr lang="en-US" sz="1100" b="1">
            <a:solidFill>
              <a:schemeClr val="bg1">
                <a:lumMod val="95000"/>
              </a:schemeClr>
            </a:solidFill>
          </a:endParaRPr>
        </a:p>
        <a:p>
          <a:endParaRPr lang="en-US" sz="1100" b="1">
            <a:solidFill>
              <a:schemeClr val="bg1">
                <a:lumMod val="95000"/>
              </a:schemeClr>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737223</xdr:colOff>
      <xdr:row>17</xdr:row>
      <xdr:rowOff>95250</xdr:rowOff>
    </xdr:from>
    <xdr:to>
      <xdr:col>12</xdr:col>
      <xdr:colOff>776555</xdr:colOff>
      <xdr:row>37</xdr:row>
      <xdr:rowOff>37043</xdr:rowOff>
    </xdr:to>
    <xdr:pic>
      <xdr:nvPicPr>
        <xdr:cNvPr id="2" name="Picture 1">
          <a:extLst>
            <a:ext uri="{FF2B5EF4-FFF2-40B4-BE49-F238E27FC236}">
              <a16:creationId xmlns:a16="http://schemas.microsoft.com/office/drawing/2014/main" id="{6537C9BC-3E6A-C641-913A-32129893E3B6}"/>
            </a:ext>
          </a:extLst>
        </xdr:cNvPr>
        <xdr:cNvPicPr>
          <a:picLocks noChangeAspect="1"/>
        </xdr:cNvPicPr>
      </xdr:nvPicPr>
      <xdr:blipFill rotWithShape="1">
        <a:blip xmlns:r="http://schemas.openxmlformats.org/officeDocument/2006/relationships" r:embed="rId1"/>
        <a:srcRect b="13974"/>
        <a:stretch/>
      </xdr:blipFill>
      <xdr:spPr>
        <a:xfrm>
          <a:off x="4039223" y="2914650"/>
          <a:ext cx="6643332" cy="3243793"/>
        </a:xfrm>
        <a:prstGeom prst="rect">
          <a:avLst/>
        </a:prstGeom>
      </xdr:spPr>
    </xdr:pic>
    <xdr:clientData/>
  </xdr:twoCellAnchor>
  <xdr:twoCellAnchor>
    <xdr:from>
      <xdr:col>5</xdr:col>
      <xdr:colOff>380999</xdr:colOff>
      <xdr:row>29</xdr:row>
      <xdr:rowOff>111126</xdr:rowOff>
    </xdr:from>
    <xdr:to>
      <xdr:col>12</xdr:col>
      <xdr:colOff>15874</xdr:colOff>
      <xdr:row>36</xdr:row>
      <xdr:rowOff>63500</xdr:rowOff>
    </xdr:to>
    <xdr:sp macro="" textlink="">
      <xdr:nvSpPr>
        <xdr:cNvPr id="3" name="TextBox 2">
          <a:extLst>
            <a:ext uri="{FF2B5EF4-FFF2-40B4-BE49-F238E27FC236}">
              <a16:creationId xmlns:a16="http://schemas.microsoft.com/office/drawing/2014/main" id="{F941D6E4-25F0-FA44-A92F-04910960CF24}"/>
            </a:ext>
          </a:extLst>
        </xdr:cNvPr>
        <xdr:cNvSpPr txBox="1"/>
      </xdr:nvSpPr>
      <xdr:spPr>
        <a:xfrm>
          <a:off x="4508499" y="4911726"/>
          <a:ext cx="5413375" cy="1108074"/>
        </a:xfrm>
        <a:prstGeom prst="rect">
          <a:avLst/>
        </a:prstGeom>
        <a:solidFill>
          <a:srgbClr val="19181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4900">
              <a:solidFill>
                <a:schemeClr val="bg1"/>
              </a:solidFill>
              <a:latin typeface="Futura Medium" panose="020B0602020204020303" pitchFamily="34" charset="-79"/>
              <a:cs typeface="Futura Medium" panose="020B0602020204020303" pitchFamily="34" charset="-79"/>
            </a:rPr>
            <a:t>#projection101</a:t>
          </a:r>
        </a:p>
      </xdr:txBody>
    </xdr:sp>
    <xdr:clientData/>
  </xdr:twoCellAnchor>
  <xdr:twoCellAnchor editAs="oneCell">
    <xdr:from>
      <xdr:col>15</xdr:col>
      <xdr:colOff>472396</xdr:colOff>
      <xdr:row>59</xdr:row>
      <xdr:rowOff>18142</xdr:rowOff>
    </xdr:from>
    <xdr:to>
      <xdr:col>19</xdr:col>
      <xdr:colOff>813055</xdr:colOff>
      <xdr:row>71</xdr:row>
      <xdr:rowOff>85019</xdr:rowOff>
    </xdr:to>
    <xdr:pic>
      <xdr:nvPicPr>
        <xdr:cNvPr id="6" name="Picture 5">
          <a:hlinkClick xmlns:r="http://schemas.openxmlformats.org/officeDocument/2006/relationships" r:id="rId2"/>
          <a:extLst>
            <a:ext uri="{FF2B5EF4-FFF2-40B4-BE49-F238E27FC236}">
              <a16:creationId xmlns:a16="http://schemas.microsoft.com/office/drawing/2014/main" id="{75D8C69D-5709-08A8-99AB-6E5DF2D9C68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89043" y="9841966"/>
          <a:ext cx="3657600" cy="2039112"/>
        </a:xfrm>
        <a:prstGeom prst="rect">
          <a:avLst/>
        </a:prstGeom>
        <a:noFill/>
        <a:ln w="6350">
          <a:solidFill>
            <a:srgbClr val="191818"/>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46065</xdr:colOff>
      <xdr:row>59</xdr:row>
      <xdr:rowOff>18141</xdr:rowOff>
    </xdr:from>
    <xdr:to>
      <xdr:col>10</xdr:col>
      <xdr:colOff>386724</xdr:colOff>
      <xdr:row>71</xdr:row>
      <xdr:rowOff>80948</xdr:rowOff>
    </xdr:to>
    <xdr:pic>
      <xdr:nvPicPr>
        <xdr:cNvPr id="7" name="Picture 6">
          <a:hlinkClick xmlns:r="http://schemas.openxmlformats.org/officeDocument/2006/relationships" r:id="rId4"/>
          <a:extLst>
            <a:ext uri="{FF2B5EF4-FFF2-40B4-BE49-F238E27FC236}">
              <a16:creationId xmlns:a16="http://schemas.microsoft.com/office/drawing/2014/main" id="{F5B74AC5-1F7D-CB9A-9FD4-23A3FF79BBB1}"/>
            </a:ext>
          </a:extLst>
        </xdr:cNvPr>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t="12170" b="13123"/>
        <a:stretch/>
      </xdr:blipFill>
      <xdr:spPr bwMode="auto">
        <a:xfrm>
          <a:off x="5021477" y="9841965"/>
          <a:ext cx="3657600" cy="2035042"/>
        </a:xfrm>
        <a:prstGeom prst="rect">
          <a:avLst/>
        </a:prstGeom>
        <a:noFill/>
        <a:ln w="6350">
          <a:solidFill>
            <a:srgbClr val="191818"/>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24483</xdr:colOff>
      <xdr:row>59</xdr:row>
      <xdr:rowOff>18142</xdr:rowOff>
    </xdr:from>
    <xdr:to>
      <xdr:col>5</xdr:col>
      <xdr:colOff>365142</xdr:colOff>
      <xdr:row>71</xdr:row>
      <xdr:rowOff>80949</xdr:rowOff>
    </xdr:to>
    <xdr:pic>
      <xdr:nvPicPr>
        <xdr:cNvPr id="8" name="Picture 7">
          <a:hlinkClick xmlns:r="http://schemas.openxmlformats.org/officeDocument/2006/relationships" r:id="rId6"/>
          <a:extLst>
            <a:ext uri="{FF2B5EF4-FFF2-40B4-BE49-F238E27FC236}">
              <a16:creationId xmlns:a16="http://schemas.microsoft.com/office/drawing/2014/main" id="{BE9E1FD9-4FC6-5B70-7480-A012ABB359F2}"/>
            </a:ext>
          </a:extLst>
        </xdr:cNvPr>
        <xdr:cNvPicPr>
          <a:picLocks noChangeAspect="1" noChangeArrowheads="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t="12845" b="12785"/>
        <a:stretch/>
      </xdr:blipFill>
      <xdr:spPr bwMode="auto">
        <a:xfrm>
          <a:off x="853718" y="9841966"/>
          <a:ext cx="3657600" cy="2035042"/>
        </a:xfrm>
        <a:prstGeom prst="rect">
          <a:avLst/>
        </a:prstGeom>
        <a:noFill/>
        <a:ln w="6350">
          <a:solidFill>
            <a:srgbClr val="191818"/>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103322</xdr:colOff>
      <xdr:row>59</xdr:row>
      <xdr:rowOff>21525</xdr:rowOff>
    </xdr:from>
    <xdr:to>
      <xdr:col>14</xdr:col>
      <xdr:colOff>799024</xdr:colOff>
      <xdr:row>71</xdr:row>
      <xdr:rowOff>97519</xdr:rowOff>
    </xdr:to>
    <xdr:pic>
      <xdr:nvPicPr>
        <xdr:cNvPr id="12" name="Picture 11">
          <a:hlinkClick xmlns:r="http://schemas.openxmlformats.org/officeDocument/2006/relationships" r:id="rId8"/>
          <a:extLst>
            <a:ext uri="{FF2B5EF4-FFF2-40B4-BE49-F238E27FC236}">
              <a16:creationId xmlns:a16="http://schemas.microsoft.com/office/drawing/2014/main" id="{A8037FAC-4DB2-04F5-C96D-7F92751FBAD3}"/>
            </a:ext>
          </a:extLst>
        </xdr:cNvPr>
        <xdr:cNvPicPr>
          <a:picLocks/>
        </xdr:cNvPicPr>
      </xdr:nvPicPr>
      <xdr:blipFill rotWithShape="1">
        <a:blip xmlns:r="http://schemas.openxmlformats.org/officeDocument/2006/relationships" r:embed="rId9"/>
        <a:srcRect l="4733" t="18409" r="6588" b="18276"/>
        <a:stretch/>
      </xdr:blipFill>
      <xdr:spPr>
        <a:xfrm>
          <a:off x="9195661" y="9802678"/>
          <a:ext cx="3657600" cy="2039112"/>
        </a:xfrm>
        <a:prstGeom prst="rect">
          <a:avLst/>
        </a:prstGeom>
        <a:ln w="6350">
          <a:solidFill>
            <a:srgbClr val="191818"/>
          </a:solidFill>
        </a:ln>
      </xdr:spPr>
    </xdr:pic>
    <xdr:clientData/>
  </xdr:twoCellAnchor>
  <xdr:twoCellAnchor>
    <xdr:from>
      <xdr:col>1</xdr:col>
      <xdr:colOff>671414</xdr:colOff>
      <xdr:row>2</xdr:row>
      <xdr:rowOff>27506</xdr:rowOff>
    </xdr:from>
    <xdr:to>
      <xdr:col>19</xdr:col>
      <xdr:colOff>186020</xdr:colOff>
      <xdr:row>65</xdr:row>
      <xdr:rowOff>122306</xdr:rowOff>
    </xdr:to>
    <xdr:grpSp>
      <xdr:nvGrpSpPr>
        <xdr:cNvPr id="28" name="Group 27">
          <a:extLst>
            <a:ext uri="{FF2B5EF4-FFF2-40B4-BE49-F238E27FC236}">
              <a16:creationId xmlns:a16="http://schemas.microsoft.com/office/drawing/2014/main" id="{6D565C13-3547-1D48-5174-EBFF47FB4396}"/>
            </a:ext>
          </a:extLst>
        </xdr:cNvPr>
        <xdr:cNvGrpSpPr/>
      </xdr:nvGrpSpPr>
      <xdr:grpSpPr>
        <a:xfrm>
          <a:off x="1505985" y="372220"/>
          <a:ext cx="15008606" cy="10490657"/>
          <a:chOff x="1505985" y="372220"/>
          <a:chExt cx="15008606" cy="10490657"/>
        </a:xfrm>
      </xdr:grpSpPr>
      <xdr:sp macro="" textlink="">
        <xdr:nvSpPr>
          <xdr:cNvPr id="20" name="Rectangle 19">
            <a:extLst>
              <a:ext uri="{FF2B5EF4-FFF2-40B4-BE49-F238E27FC236}">
                <a16:creationId xmlns:a16="http://schemas.microsoft.com/office/drawing/2014/main" id="{6235D92E-AB0D-3D72-4A30-9832B063B7B5}"/>
              </a:ext>
            </a:extLst>
          </xdr:cNvPr>
          <xdr:cNvSpPr>
            <a:spLocks noChangeAspect="1"/>
          </xdr:cNvSpPr>
        </xdr:nvSpPr>
        <xdr:spPr bwMode="auto">
          <a:xfrm>
            <a:off x="4693096" y="10684392"/>
            <a:ext cx="182880" cy="177852"/>
          </a:xfrm>
          <a:prstGeom prst="rect">
            <a:avLst/>
          </a:prstGeom>
          <a:solidFill>
            <a:srgbClr val="4D0046"/>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US" sz="1100">
              <a:solidFill>
                <a:srgbClr val="4D0046"/>
              </a:solidFill>
            </a:endParaRPr>
          </a:p>
        </xdr:txBody>
      </xdr:sp>
      <xdr:sp macro="" textlink="">
        <xdr:nvSpPr>
          <xdr:cNvPr id="21" name="Rectangle 20">
            <a:extLst>
              <a:ext uri="{FF2B5EF4-FFF2-40B4-BE49-F238E27FC236}">
                <a16:creationId xmlns:a16="http://schemas.microsoft.com/office/drawing/2014/main" id="{6838DBF1-64BD-954D-BA38-DA219E1B1FAE}"/>
              </a:ext>
            </a:extLst>
          </xdr:cNvPr>
          <xdr:cNvSpPr>
            <a:spLocks noChangeAspect="1"/>
          </xdr:cNvSpPr>
        </xdr:nvSpPr>
        <xdr:spPr bwMode="auto">
          <a:xfrm>
            <a:off x="8894268" y="10685025"/>
            <a:ext cx="181412" cy="177852"/>
          </a:xfrm>
          <a:prstGeom prst="rect">
            <a:avLst/>
          </a:prstGeom>
          <a:solidFill>
            <a:srgbClr val="053B08"/>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US" sz="1100"/>
          </a:p>
        </xdr:txBody>
      </xdr:sp>
      <xdr:sp macro="" textlink="">
        <xdr:nvSpPr>
          <xdr:cNvPr id="22" name="Rectangle 21">
            <a:extLst>
              <a:ext uri="{FF2B5EF4-FFF2-40B4-BE49-F238E27FC236}">
                <a16:creationId xmlns:a16="http://schemas.microsoft.com/office/drawing/2014/main" id="{45D25065-F174-8C44-9D7D-8ECF49477910}"/>
              </a:ext>
            </a:extLst>
          </xdr:cNvPr>
          <xdr:cNvSpPr>
            <a:spLocks noChangeAspect="1"/>
          </xdr:cNvSpPr>
        </xdr:nvSpPr>
        <xdr:spPr bwMode="auto">
          <a:xfrm>
            <a:off x="13128840" y="10682778"/>
            <a:ext cx="181412" cy="177852"/>
          </a:xfrm>
          <a:prstGeom prst="rect">
            <a:avLst/>
          </a:prstGeom>
          <a:solidFill>
            <a:srgbClr val="1C2D4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lang="en-US" sz="1100"/>
          </a:p>
        </xdr:txBody>
      </xdr:sp>
      <xdr:grpSp>
        <xdr:nvGrpSpPr>
          <xdr:cNvPr id="27" name="Group 26">
            <a:extLst>
              <a:ext uri="{FF2B5EF4-FFF2-40B4-BE49-F238E27FC236}">
                <a16:creationId xmlns:a16="http://schemas.microsoft.com/office/drawing/2014/main" id="{8A75E78F-DFF4-798C-6A19-B24D20CF6116}"/>
              </a:ext>
            </a:extLst>
          </xdr:cNvPr>
          <xdr:cNvGrpSpPr/>
        </xdr:nvGrpSpPr>
        <xdr:grpSpPr>
          <a:xfrm>
            <a:off x="1505985" y="372220"/>
            <a:ext cx="15008606" cy="8276468"/>
            <a:chOff x="1505985" y="372220"/>
            <a:chExt cx="15008606" cy="8276468"/>
          </a:xfrm>
        </xdr:grpSpPr>
        <xdr:grpSp>
          <xdr:nvGrpSpPr>
            <xdr:cNvPr id="9" name="Group 8">
              <a:extLst>
                <a:ext uri="{FF2B5EF4-FFF2-40B4-BE49-F238E27FC236}">
                  <a16:creationId xmlns:a16="http://schemas.microsoft.com/office/drawing/2014/main" id="{7741F8E9-67AF-44BB-572B-827DBBAF3C5B}"/>
                </a:ext>
              </a:extLst>
            </xdr:cNvPr>
            <xdr:cNvGrpSpPr>
              <a:grpSpLocks noChangeAspect="1"/>
            </xdr:cNvGrpSpPr>
          </xdr:nvGrpSpPr>
          <xdr:grpSpPr>
            <a:xfrm>
              <a:off x="1505985" y="372220"/>
              <a:ext cx="15008606" cy="8276468"/>
              <a:chOff x="0" y="512097"/>
              <a:chExt cx="17698065" cy="9912438"/>
            </a:xfrm>
          </xdr:grpSpPr>
          <xdr:pic>
            <xdr:nvPicPr>
              <xdr:cNvPr id="4" name="Picture 3">
                <a:extLst>
                  <a:ext uri="{FF2B5EF4-FFF2-40B4-BE49-F238E27FC236}">
                    <a16:creationId xmlns:a16="http://schemas.microsoft.com/office/drawing/2014/main" id="{1549CBB1-192A-1D40-B049-554E55F62B1D}"/>
                  </a:ext>
                </a:extLst>
              </xdr:cNvPr>
              <xdr:cNvPicPr>
                <a:picLocks noChangeAspect="1"/>
              </xdr:cNvPicPr>
            </xdr:nvPicPr>
            <xdr:blipFill>
              <a:blip xmlns:r="http://schemas.openxmlformats.org/officeDocument/2006/relationships" r:embed="rId10"/>
              <a:stretch>
                <a:fillRect/>
              </a:stretch>
            </xdr:blipFill>
            <xdr:spPr>
              <a:xfrm>
                <a:off x="0" y="512097"/>
                <a:ext cx="17698065" cy="9912438"/>
              </a:xfrm>
              <a:prstGeom prst="rect">
                <a:avLst/>
              </a:prstGeom>
            </xdr:spPr>
          </xdr:pic>
          <xdr:sp macro="" textlink="">
            <xdr:nvSpPr>
              <xdr:cNvPr id="5" name="TextBox 4">
                <a:extLst>
                  <a:ext uri="{FF2B5EF4-FFF2-40B4-BE49-F238E27FC236}">
                    <a16:creationId xmlns:a16="http://schemas.microsoft.com/office/drawing/2014/main" id="{6C66080E-4DE5-8B47-A500-843814524498}"/>
                  </a:ext>
                </a:extLst>
              </xdr:cNvPr>
              <xdr:cNvSpPr txBox="1"/>
            </xdr:nvSpPr>
            <xdr:spPr>
              <a:xfrm>
                <a:off x="6116485" y="6418955"/>
                <a:ext cx="5471753" cy="1155168"/>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6000">
                    <a:solidFill>
                      <a:schemeClr val="bg1"/>
                    </a:solidFill>
                    <a:effectLst/>
                    <a:latin typeface="Futura Medium" panose="020B0602020204020303" pitchFamily="34" charset="-79"/>
                    <a:ea typeface="+mn-ea"/>
                    <a:cs typeface="Futura Medium" panose="020B0602020204020303" pitchFamily="34" charset="-79"/>
                  </a:rPr>
                  <a:t> CLEMCO.U</a:t>
                </a:r>
                <a:endParaRPr lang="en-US" sz="6000">
                  <a:latin typeface="Futura Medium" panose="020B0602020204020303" pitchFamily="34" charset="-79"/>
                  <a:cs typeface="Futura Medium" panose="020B0602020204020303" pitchFamily="34" charset="-79"/>
                </a:endParaRPr>
              </a:p>
            </xdr:txBody>
          </xdr:sp>
        </xdr:grpSp>
        <xdr:sp macro="" textlink="">
          <xdr:nvSpPr>
            <xdr:cNvPr id="26" name="TextBox 25">
              <a:extLst>
                <a:ext uri="{FF2B5EF4-FFF2-40B4-BE49-F238E27FC236}">
                  <a16:creationId xmlns:a16="http://schemas.microsoft.com/office/drawing/2014/main" id="{B40EED8C-C119-D442-82F7-D67B281F1BDE}"/>
                </a:ext>
              </a:extLst>
            </xdr:cNvPr>
            <xdr:cNvSpPr txBox="1"/>
          </xdr:nvSpPr>
          <xdr:spPr>
            <a:xfrm>
              <a:off x="6638443" y="6341030"/>
              <a:ext cx="4749638" cy="590247"/>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3200" spc="100" baseline="0">
                  <a:solidFill>
                    <a:schemeClr val="bg1"/>
                  </a:solidFill>
                  <a:effectLst/>
                  <a:latin typeface="Futura Medium" panose="020B0602020204020303" pitchFamily="34" charset="-79"/>
                  <a:ea typeface="+mn-ea"/>
                  <a:cs typeface="Futura Medium" panose="020B0602020204020303" pitchFamily="34" charset="-79"/>
                </a:rPr>
                <a:t>#projection101</a:t>
              </a:r>
              <a:endParaRPr lang="en-US" sz="3200" spc="100" baseline="0">
                <a:latin typeface="Futura Medium" panose="020B0602020204020303" pitchFamily="34" charset="-79"/>
                <a:cs typeface="Futura Medium" panose="020B0602020204020303" pitchFamily="34" charset="-79"/>
              </a:endParaRPr>
            </a:p>
          </xdr:txBody>
        </xdr:sp>
      </xdr:grpSp>
    </xdr:grp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181968</xdr:colOff>
      <xdr:row>0</xdr:row>
      <xdr:rowOff>67734</xdr:rowOff>
    </xdr:from>
    <xdr:to>
      <xdr:col>17</xdr:col>
      <xdr:colOff>0</xdr:colOff>
      <xdr:row>2</xdr:row>
      <xdr:rowOff>374205</xdr:rowOff>
    </xdr:to>
    <xdr:grpSp>
      <xdr:nvGrpSpPr>
        <xdr:cNvPr id="2" name="Group 1">
          <a:extLst>
            <a:ext uri="{FF2B5EF4-FFF2-40B4-BE49-F238E27FC236}">
              <a16:creationId xmlns:a16="http://schemas.microsoft.com/office/drawing/2014/main" id="{236DF254-4E52-1144-B8BD-C9C4DD9BD26E}"/>
            </a:ext>
          </a:extLst>
        </xdr:cNvPr>
        <xdr:cNvGrpSpPr/>
      </xdr:nvGrpSpPr>
      <xdr:grpSpPr>
        <a:xfrm>
          <a:off x="5733308" y="67734"/>
          <a:ext cx="12177620" cy="2060904"/>
          <a:chOff x="5514221" y="18491"/>
          <a:chExt cx="12196299" cy="2067538"/>
        </a:xfrm>
      </xdr:grpSpPr>
      <xdr:grpSp>
        <xdr:nvGrpSpPr>
          <xdr:cNvPr id="3" name="Group 2">
            <a:extLst>
              <a:ext uri="{FF2B5EF4-FFF2-40B4-BE49-F238E27FC236}">
                <a16:creationId xmlns:a16="http://schemas.microsoft.com/office/drawing/2014/main" id="{C130E6A8-9962-CBBB-B7BC-7AC6CF44441C}"/>
              </a:ext>
            </a:extLst>
          </xdr:cNvPr>
          <xdr:cNvGrpSpPr>
            <a:grpSpLocks noChangeAspect="1"/>
          </xdr:cNvGrpSpPr>
        </xdr:nvGrpSpPr>
        <xdr:grpSpPr>
          <a:xfrm>
            <a:off x="5514221" y="18491"/>
            <a:ext cx="12196299" cy="2067538"/>
            <a:chOff x="7239002" y="-120133"/>
            <a:chExt cx="7545916" cy="1302265"/>
          </a:xfrm>
        </xdr:grpSpPr>
        <xdr:pic>
          <xdr:nvPicPr>
            <xdr:cNvPr id="5" name="Picture 20">
              <a:extLst>
                <a:ext uri="{FF2B5EF4-FFF2-40B4-BE49-F238E27FC236}">
                  <a16:creationId xmlns:a16="http://schemas.microsoft.com/office/drawing/2014/main" id="{CC4FB311-9EE0-0E56-4F19-1560600163D8}"/>
                </a:ext>
                <a:ext uri="{147F2762-F138-4A5C-976F-8EAC2B608ADB}">
                  <a16:predDERef xmlns:a16="http://schemas.microsoft.com/office/drawing/2014/main" pred="{91F27893-E6EB-D042-97C8-DC2C88D78B7C}"/>
                </a:ext>
              </a:extLst>
            </xdr:cNvPr>
            <xdr:cNvPicPr>
              <a:picLocks noChangeAspect="1"/>
            </xdr:cNvPicPr>
          </xdr:nvPicPr>
          <xdr:blipFill>
            <a:blip xmlns:r="http://schemas.openxmlformats.org/officeDocument/2006/relationships" r:embed="rId1"/>
            <a:stretch>
              <a:fillRect/>
            </a:stretch>
          </xdr:blipFill>
          <xdr:spPr>
            <a:xfrm>
              <a:off x="7239002" y="74082"/>
              <a:ext cx="7545916" cy="1108050"/>
            </a:xfrm>
            <a:prstGeom prst="rect">
              <a:avLst/>
            </a:prstGeom>
          </xdr:spPr>
        </xdr:pic>
        <xdr:sp macro="" textlink="">
          <xdr:nvSpPr>
            <xdr:cNvPr id="6" name="TextBox 5">
              <a:extLst>
                <a:ext uri="{FF2B5EF4-FFF2-40B4-BE49-F238E27FC236}">
                  <a16:creationId xmlns:a16="http://schemas.microsoft.com/office/drawing/2014/main" id="{97815F71-6D89-8920-899F-5AFF4348A7F4}"/>
                </a:ext>
              </a:extLst>
            </xdr:cNvPr>
            <xdr:cNvSpPr txBox="1"/>
          </xdr:nvSpPr>
          <xdr:spPr>
            <a:xfrm>
              <a:off x="11080982" y="-120133"/>
              <a:ext cx="3159809" cy="753449"/>
            </a:xfrm>
            <a:prstGeom prst="rect">
              <a:avLst/>
            </a:prstGeom>
            <a:solidFill>
              <a:srgbClr val="1A181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b"/>
            <a:lstStyle/>
            <a:p>
              <a:pPr algn="ctr"/>
              <a:r>
                <a:rPr lang="en-US" sz="4900" b="0" i="0" spc="250" baseline="0">
                  <a:solidFill>
                    <a:schemeClr val="bg1"/>
                  </a:solidFill>
                  <a:latin typeface="Futura Medium" panose="020B0602020204020303" pitchFamily="34" charset="-79"/>
                  <a:cs typeface="Futura Medium" panose="020B0602020204020303" pitchFamily="34" charset="-79"/>
                </a:rPr>
                <a:t>CLEMCO.U</a:t>
              </a:r>
            </a:p>
          </xdr:txBody>
        </xdr:sp>
      </xdr:grpSp>
      <xdr:pic>
        <xdr:nvPicPr>
          <xdr:cNvPr id="4" name="Picture 20">
            <a:extLst>
              <a:ext uri="{FF2B5EF4-FFF2-40B4-BE49-F238E27FC236}">
                <a16:creationId xmlns:a16="http://schemas.microsoft.com/office/drawing/2014/main" id="{C06820FF-DCD3-4642-7A55-7990A292A880}"/>
              </a:ext>
              <a:ext uri="{147F2762-F138-4A5C-976F-8EAC2B608ADB}">
                <a16:predDERef xmlns:a16="http://schemas.microsoft.com/office/drawing/2014/main" pred="{91F27893-E6EB-D042-97C8-DC2C88D78B7C}"/>
              </a:ext>
            </a:extLst>
          </xdr:cNvPr>
          <xdr:cNvPicPr>
            <a:picLocks noChangeAspect="1"/>
          </xdr:cNvPicPr>
        </xdr:nvPicPr>
        <xdr:blipFill rotWithShape="1">
          <a:blip xmlns:r="http://schemas.openxmlformats.org/officeDocument/2006/relationships" r:embed="rId1"/>
          <a:srcRect l="2683" r="53708"/>
          <a:stretch/>
        </xdr:blipFill>
        <xdr:spPr>
          <a:xfrm>
            <a:off x="5616109" y="245381"/>
            <a:ext cx="5303520" cy="1761852"/>
          </a:xfrm>
          <a:prstGeom prst="rect">
            <a:avLst/>
          </a:prstGeom>
        </xdr:spPr>
      </xdr:pic>
    </xdr:grpSp>
    <xdr:clientData/>
  </xdr:twoCellAnchor>
  <xdr:twoCellAnchor>
    <xdr:from>
      <xdr:col>10</xdr:col>
      <xdr:colOff>337005</xdr:colOff>
      <xdr:row>2</xdr:row>
      <xdr:rowOff>653814</xdr:rowOff>
    </xdr:from>
    <xdr:to>
      <xdr:col>11</xdr:col>
      <xdr:colOff>0</xdr:colOff>
      <xdr:row>3</xdr:row>
      <xdr:rowOff>178176</xdr:rowOff>
    </xdr:to>
    <xdr:sp macro="" textlink="">
      <xdr:nvSpPr>
        <xdr:cNvPr id="7" name="TextBox 6">
          <a:extLst>
            <a:ext uri="{FF2B5EF4-FFF2-40B4-BE49-F238E27FC236}">
              <a16:creationId xmlns:a16="http://schemas.microsoft.com/office/drawing/2014/main" id="{B11AACE1-C7DE-5B4C-B9C9-430B12324D0C}"/>
            </a:ext>
          </a:extLst>
        </xdr:cNvPr>
        <xdr:cNvSpPr txBox="1"/>
      </xdr:nvSpPr>
      <xdr:spPr>
        <a:xfrm>
          <a:off x="11220905" y="2406414"/>
          <a:ext cx="805995" cy="184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tIns="0" rIns="274320" bIns="0" rtlCol="0" anchor="t"/>
        <a:lstStyle/>
        <a:p>
          <a:r>
            <a:rPr lang="en-US" sz="1100" b="1">
              <a:solidFill>
                <a:schemeClr val="bg1">
                  <a:lumMod val="85000"/>
                </a:schemeClr>
              </a:solidFill>
            </a:rPr>
            <a:t>Net</a:t>
          </a:r>
        </a:p>
        <a:p>
          <a:endParaRPr lang="en-US" sz="1100" b="1">
            <a:solidFill>
              <a:schemeClr val="bg1">
                <a:lumMod val="95000"/>
              </a:schemeClr>
            </a:solidFill>
          </a:endParaRPr>
        </a:p>
        <a:p>
          <a:endParaRPr lang="en-US" sz="1100" b="1">
            <a:solidFill>
              <a:schemeClr val="bg1">
                <a:lumMod val="95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578099</xdr:colOff>
      <xdr:row>0</xdr:row>
      <xdr:rowOff>112876</xdr:rowOff>
    </xdr:from>
    <xdr:to>
      <xdr:col>9</xdr:col>
      <xdr:colOff>196674</xdr:colOff>
      <xdr:row>2</xdr:row>
      <xdr:rowOff>496598</xdr:rowOff>
    </xdr:to>
    <xdr:grpSp>
      <xdr:nvGrpSpPr>
        <xdr:cNvPr id="2" name="Group 1">
          <a:extLst>
            <a:ext uri="{FF2B5EF4-FFF2-40B4-BE49-F238E27FC236}">
              <a16:creationId xmlns:a16="http://schemas.microsoft.com/office/drawing/2014/main" id="{8D6C6B26-61C3-624B-872F-4BBEE459E9F5}"/>
            </a:ext>
          </a:extLst>
        </xdr:cNvPr>
        <xdr:cNvGrpSpPr>
          <a:grpSpLocks noChangeAspect="1"/>
        </xdr:cNvGrpSpPr>
      </xdr:nvGrpSpPr>
      <xdr:grpSpPr>
        <a:xfrm>
          <a:off x="5813321" y="112876"/>
          <a:ext cx="12417353" cy="2133500"/>
          <a:chOff x="5514221" y="18491"/>
          <a:chExt cx="12196299" cy="2067538"/>
        </a:xfrm>
      </xdr:grpSpPr>
      <xdr:grpSp>
        <xdr:nvGrpSpPr>
          <xdr:cNvPr id="3" name="Group 2">
            <a:extLst>
              <a:ext uri="{FF2B5EF4-FFF2-40B4-BE49-F238E27FC236}">
                <a16:creationId xmlns:a16="http://schemas.microsoft.com/office/drawing/2014/main" id="{630A01CD-9A39-C6DF-F5B4-24F6D87079AF}"/>
              </a:ext>
            </a:extLst>
          </xdr:cNvPr>
          <xdr:cNvGrpSpPr>
            <a:grpSpLocks noChangeAspect="1"/>
          </xdr:cNvGrpSpPr>
        </xdr:nvGrpSpPr>
        <xdr:grpSpPr>
          <a:xfrm>
            <a:off x="5514221" y="18491"/>
            <a:ext cx="12196299" cy="2067538"/>
            <a:chOff x="7239002" y="-120133"/>
            <a:chExt cx="7545916" cy="1302265"/>
          </a:xfrm>
        </xdr:grpSpPr>
        <xdr:pic>
          <xdr:nvPicPr>
            <xdr:cNvPr id="5" name="Picture 20">
              <a:extLst>
                <a:ext uri="{FF2B5EF4-FFF2-40B4-BE49-F238E27FC236}">
                  <a16:creationId xmlns:a16="http://schemas.microsoft.com/office/drawing/2014/main" id="{D140BBD3-8887-1484-D550-9AF572800841}"/>
                </a:ext>
                <a:ext uri="{147F2762-F138-4A5C-976F-8EAC2B608ADB}">
                  <a16:predDERef xmlns:a16="http://schemas.microsoft.com/office/drawing/2014/main" pred="{91F27893-E6EB-D042-97C8-DC2C88D78B7C}"/>
                </a:ext>
              </a:extLst>
            </xdr:cNvPr>
            <xdr:cNvPicPr>
              <a:picLocks noChangeAspect="1"/>
            </xdr:cNvPicPr>
          </xdr:nvPicPr>
          <xdr:blipFill>
            <a:blip xmlns:r="http://schemas.openxmlformats.org/officeDocument/2006/relationships" r:embed="rId1"/>
            <a:stretch>
              <a:fillRect/>
            </a:stretch>
          </xdr:blipFill>
          <xdr:spPr>
            <a:xfrm>
              <a:off x="7239002" y="74082"/>
              <a:ext cx="7545916" cy="1108050"/>
            </a:xfrm>
            <a:prstGeom prst="rect">
              <a:avLst/>
            </a:prstGeom>
          </xdr:spPr>
        </xdr:pic>
        <xdr:sp macro="" textlink="">
          <xdr:nvSpPr>
            <xdr:cNvPr id="6" name="TextBox 5">
              <a:extLst>
                <a:ext uri="{FF2B5EF4-FFF2-40B4-BE49-F238E27FC236}">
                  <a16:creationId xmlns:a16="http://schemas.microsoft.com/office/drawing/2014/main" id="{9BAA5415-C6C3-5CDD-EAB5-1A659381B19E}"/>
                </a:ext>
              </a:extLst>
            </xdr:cNvPr>
            <xdr:cNvSpPr txBox="1"/>
          </xdr:nvSpPr>
          <xdr:spPr>
            <a:xfrm>
              <a:off x="11080982" y="-120133"/>
              <a:ext cx="3159809" cy="753449"/>
            </a:xfrm>
            <a:prstGeom prst="rect">
              <a:avLst/>
            </a:prstGeom>
            <a:solidFill>
              <a:srgbClr val="1A181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b"/>
            <a:lstStyle/>
            <a:p>
              <a:pPr algn="ctr"/>
              <a:r>
                <a:rPr lang="en-US" sz="4900" b="0" i="0" spc="250" baseline="0">
                  <a:solidFill>
                    <a:schemeClr val="bg1"/>
                  </a:solidFill>
                  <a:latin typeface="Futura Medium" panose="020B0602020204020303" pitchFamily="34" charset="-79"/>
                  <a:cs typeface="Futura Medium" panose="020B0602020204020303" pitchFamily="34" charset="-79"/>
                </a:rPr>
                <a:t>CLEMCO.U</a:t>
              </a:r>
            </a:p>
          </xdr:txBody>
        </xdr:sp>
      </xdr:grpSp>
      <xdr:pic>
        <xdr:nvPicPr>
          <xdr:cNvPr id="4" name="Picture 20">
            <a:extLst>
              <a:ext uri="{FF2B5EF4-FFF2-40B4-BE49-F238E27FC236}">
                <a16:creationId xmlns:a16="http://schemas.microsoft.com/office/drawing/2014/main" id="{0D99570A-BABE-2404-7AFE-6E7088CDE243}"/>
              </a:ext>
              <a:ext uri="{147F2762-F138-4A5C-976F-8EAC2B608ADB}">
                <a16:predDERef xmlns:a16="http://schemas.microsoft.com/office/drawing/2014/main" pred="{91F27893-E6EB-D042-97C8-DC2C88D78B7C}"/>
              </a:ext>
            </a:extLst>
          </xdr:cNvPr>
          <xdr:cNvPicPr>
            <a:picLocks noChangeAspect="1"/>
          </xdr:cNvPicPr>
        </xdr:nvPicPr>
        <xdr:blipFill rotWithShape="1">
          <a:blip xmlns:r="http://schemas.openxmlformats.org/officeDocument/2006/relationships" r:embed="rId1"/>
          <a:srcRect l="2683" r="53708"/>
          <a:stretch/>
        </xdr:blipFill>
        <xdr:spPr>
          <a:xfrm>
            <a:off x="5616109" y="245381"/>
            <a:ext cx="5303520" cy="1761852"/>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393700</xdr:colOff>
      <xdr:row>34</xdr:row>
      <xdr:rowOff>63500</xdr:rowOff>
    </xdr:from>
    <xdr:to>
      <xdr:col>7</xdr:col>
      <xdr:colOff>412750</xdr:colOff>
      <xdr:row>35</xdr:row>
      <xdr:rowOff>127000</xdr:rowOff>
    </xdr:to>
    <xdr:sp macro="" textlink="">
      <xdr:nvSpPr>
        <xdr:cNvPr id="5" name="Rounded Rectangle 4">
          <a:extLst>
            <a:ext uri="{FF2B5EF4-FFF2-40B4-BE49-F238E27FC236}">
              <a16:creationId xmlns:a16="http://schemas.microsoft.com/office/drawing/2014/main" id="{B7C2F0E4-56A9-930B-C8B9-89838558C067}"/>
            </a:ext>
          </a:extLst>
        </xdr:cNvPr>
        <xdr:cNvSpPr/>
      </xdr:nvSpPr>
      <xdr:spPr bwMode="auto">
        <a:xfrm>
          <a:off x="4521200" y="5676900"/>
          <a:ext cx="1670050" cy="228600"/>
        </a:xfrm>
        <a:prstGeom prst="roundRect">
          <a:avLst/>
        </a:prstGeom>
        <a:solidFill>
          <a:srgbClr val="DDDDDD"/>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en-US" sz="1100"/>
        </a:p>
      </xdr:txBody>
    </xdr:sp>
    <xdr:clientData/>
  </xdr:twoCellAnchor>
  <xdr:twoCellAnchor>
    <xdr:from>
      <xdr:col>0</xdr:col>
      <xdr:colOff>0</xdr:colOff>
      <xdr:row>0</xdr:row>
      <xdr:rowOff>0</xdr:rowOff>
    </xdr:from>
    <xdr:to>
      <xdr:col>12</xdr:col>
      <xdr:colOff>822486</xdr:colOff>
      <xdr:row>204</xdr:row>
      <xdr:rowOff>25670</xdr:rowOff>
    </xdr:to>
    <xdr:grpSp>
      <xdr:nvGrpSpPr>
        <xdr:cNvPr id="13" name="Group 12">
          <a:hlinkClick xmlns:r="http://schemas.openxmlformats.org/officeDocument/2006/relationships" r:id="rId1"/>
          <a:extLst>
            <a:ext uri="{FF2B5EF4-FFF2-40B4-BE49-F238E27FC236}">
              <a16:creationId xmlns:a16="http://schemas.microsoft.com/office/drawing/2014/main" id="{5C7A1C14-601E-14C9-FAE0-CB994A38AE85}"/>
            </a:ext>
          </a:extLst>
        </xdr:cNvPr>
        <xdr:cNvGrpSpPr/>
      </xdr:nvGrpSpPr>
      <xdr:grpSpPr>
        <a:xfrm>
          <a:off x="0" y="0"/>
          <a:ext cx="10768591" cy="34108459"/>
          <a:chOff x="0" y="0"/>
          <a:chExt cx="10721973" cy="33241055"/>
        </a:xfrm>
      </xdr:grpSpPr>
      <xdr:grpSp>
        <xdr:nvGrpSpPr>
          <xdr:cNvPr id="12" name="Group 11">
            <a:extLst>
              <a:ext uri="{FF2B5EF4-FFF2-40B4-BE49-F238E27FC236}">
                <a16:creationId xmlns:a16="http://schemas.microsoft.com/office/drawing/2014/main" id="{6E5E2368-8174-9841-81AF-DC4DB1A52FED}"/>
              </a:ext>
            </a:extLst>
          </xdr:cNvPr>
          <xdr:cNvGrpSpPr/>
        </xdr:nvGrpSpPr>
        <xdr:grpSpPr>
          <a:xfrm>
            <a:off x="0" y="0"/>
            <a:ext cx="10721973" cy="33241055"/>
            <a:chOff x="0" y="0"/>
            <a:chExt cx="10721973" cy="33241055"/>
          </a:xfrm>
        </xdr:grpSpPr>
        <xdr:grpSp>
          <xdr:nvGrpSpPr>
            <xdr:cNvPr id="11" name="Group 10">
              <a:extLst>
                <a:ext uri="{FF2B5EF4-FFF2-40B4-BE49-F238E27FC236}">
                  <a16:creationId xmlns:a16="http://schemas.microsoft.com/office/drawing/2014/main" id="{2D2583FE-CC1A-E18C-2EB0-C85F17E2E5C0}"/>
                </a:ext>
              </a:extLst>
            </xdr:cNvPr>
            <xdr:cNvGrpSpPr/>
          </xdr:nvGrpSpPr>
          <xdr:grpSpPr>
            <a:xfrm>
              <a:off x="0" y="0"/>
              <a:ext cx="10719074" cy="14803453"/>
              <a:chOff x="0" y="7515"/>
              <a:chExt cx="10719074" cy="14795938"/>
            </a:xfrm>
          </xdr:grpSpPr>
          <xdr:pic>
            <xdr:nvPicPr>
              <xdr:cNvPr id="4" name="Picture 3">
                <a:hlinkClick xmlns:r="http://schemas.openxmlformats.org/officeDocument/2006/relationships" r:id="rId1"/>
                <a:extLst>
                  <a:ext uri="{FF2B5EF4-FFF2-40B4-BE49-F238E27FC236}">
                    <a16:creationId xmlns:a16="http://schemas.microsoft.com/office/drawing/2014/main" id="{925BB763-28F4-282C-ED54-DAC1A01AEAA5}"/>
                  </a:ext>
                </a:extLst>
              </xdr:cNvPr>
              <xdr:cNvPicPr>
                <a:picLocks noChangeAspect="1"/>
              </xdr:cNvPicPr>
            </xdr:nvPicPr>
            <xdr:blipFill rotWithShape="1">
              <a:blip xmlns:r="http://schemas.openxmlformats.org/officeDocument/2006/relationships" r:embed="rId2"/>
              <a:srcRect t="5348"/>
              <a:stretch/>
            </xdr:blipFill>
            <xdr:spPr>
              <a:xfrm>
                <a:off x="1" y="6164059"/>
                <a:ext cx="10719073" cy="8639394"/>
              </a:xfrm>
              <a:prstGeom prst="rect">
                <a:avLst/>
              </a:prstGeom>
            </xdr:spPr>
          </xdr:pic>
          <xdr:pic>
            <xdr:nvPicPr>
              <xdr:cNvPr id="3" name="Picture 2">
                <a:extLst>
                  <a:ext uri="{FF2B5EF4-FFF2-40B4-BE49-F238E27FC236}">
                    <a16:creationId xmlns:a16="http://schemas.microsoft.com/office/drawing/2014/main" id="{A2309562-E613-E9E9-B6D6-D408DDFB598D}"/>
                  </a:ext>
                </a:extLst>
              </xdr:cNvPr>
              <xdr:cNvPicPr>
                <a:picLocks noChangeAspect="1"/>
              </xdr:cNvPicPr>
            </xdr:nvPicPr>
            <xdr:blipFill rotWithShape="1">
              <a:blip xmlns:r="http://schemas.openxmlformats.org/officeDocument/2006/relationships" r:embed="rId3"/>
              <a:srcRect t="-1" b="39469"/>
              <a:stretch/>
            </xdr:blipFill>
            <xdr:spPr>
              <a:xfrm>
                <a:off x="0" y="7515"/>
                <a:ext cx="10718637" cy="6160152"/>
              </a:xfrm>
              <a:prstGeom prst="rect">
                <a:avLst/>
              </a:prstGeom>
            </xdr:spPr>
          </xdr:pic>
        </xdr:grpSp>
        <xdr:pic>
          <xdr:nvPicPr>
            <xdr:cNvPr id="6" name="Picture 5">
              <a:hlinkClick xmlns:r="http://schemas.openxmlformats.org/officeDocument/2006/relationships" r:id="rId1"/>
              <a:extLst>
                <a:ext uri="{FF2B5EF4-FFF2-40B4-BE49-F238E27FC236}">
                  <a16:creationId xmlns:a16="http://schemas.microsoft.com/office/drawing/2014/main" id="{22CB25C3-91BF-8B62-DAC0-9ECB7895B541}"/>
                </a:ext>
              </a:extLst>
            </xdr:cNvPr>
            <xdr:cNvPicPr>
              <a:picLocks noChangeAspect="1"/>
            </xdr:cNvPicPr>
          </xdr:nvPicPr>
          <xdr:blipFill rotWithShape="1">
            <a:blip xmlns:r="http://schemas.openxmlformats.org/officeDocument/2006/relationships" r:embed="rId4"/>
            <a:srcRect t="6706"/>
            <a:stretch/>
          </xdr:blipFill>
          <xdr:spPr>
            <a:xfrm>
              <a:off x="0" y="14649776"/>
              <a:ext cx="10721973" cy="9498730"/>
            </a:xfrm>
            <a:prstGeom prst="rect">
              <a:avLst/>
            </a:prstGeom>
          </xdr:spPr>
        </xdr:pic>
        <xdr:pic>
          <xdr:nvPicPr>
            <xdr:cNvPr id="7" name="Picture 6">
              <a:extLst>
                <a:ext uri="{FF2B5EF4-FFF2-40B4-BE49-F238E27FC236}">
                  <a16:creationId xmlns:a16="http://schemas.microsoft.com/office/drawing/2014/main" id="{9F2C4251-7B74-E222-0024-A20294AD7E8D}"/>
                </a:ext>
              </a:extLst>
            </xdr:cNvPr>
            <xdr:cNvPicPr>
              <a:picLocks noChangeAspect="1"/>
            </xdr:cNvPicPr>
          </xdr:nvPicPr>
          <xdr:blipFill rotWithShape="1">
            <a:blip xmlns:r="http://schemas.openxmlformats.org/officeDocument/2006/relationships" r:embed="rId5"/>
            <a:srcRect t="4923"/>
            <a:stretch/>
          </xdr:blipFill>
          <xdr:spPr>
            <a:xfrm>
              <a:off x="0" y="23563589"/>
              <a:ext cx="10718637" cy="9677466"/>
            </a:xfrm>
            <a:prstGeom prst="rect">
              <a:avLst/>
            </a:prstGeom>
          </xdr:spPr>
        </xdr:pic>
      </xdr:grpSp>
      <xdr:pic>
        <xdr:nvPicPr>
          <xdr:cNvPr id="8" name="Picture 7">
            <a:extLst>
              <a:ext uri="{FF2B5EF4-FFF2-40B4-BE49-F238E27FC236}">
                <a16:creationId xmlns:a16="http://schemas.microsoft.com/office/drawing/2014/main" id="{AB744620-C638-6F7A-A383-D00D27A8FC3E}"/>
              </a:ext>
            </a:extLst>
          </xdr:cNvPr>
          <xdr:cNvPicPr>
            <a:picLocks/>
          </xdr:cNvPicPr>
        </xdr:nvPicPr>
        <xdr:blipFill>
          <a:blip xmlns:r="http://schemas.openxmlformats.org/officeDocument/2006/relationships" r:embed="rId6"/>
          <a:stretch>
            <a:fillRect/>
          </a:stretch>
        </xdr:blipFill>
        <xdr:spPr>
          <a:xfrm>
            <a:off x="2759329" y="20130242"/>
            <a:ext cx="5208823" cy="3423072"/>
          </a:xfrm>
          <a:prstGeom prst="rect">
            <a:avLst/>
          </a:prstGeom>
        </xdr:spPr>
      </xdr:pic>
    </xdr:grpSp>
    <xdr:clientData/>
  </xdr:twoCellAnchor>
  <xdr:twoCellAnchor>
    <xdr:from>
      <xdr:col>1</xdr:col>
      <xdr:colOff>65129</xdr:colOff>
      <xdr:row>167</xdr:row>
      <xdr:rowOff>68235</xdr:rowOff>
    </xdr:from>
    <xdr:to>
      <xdr:col>10</xdr:col>
      <xdr:colOff>738119</xdr:colOff>
      <xdr:row>180</xdr:row>
      <xdr:rowOff>130257</xdr:rowOff>
    </xdr:to>
    <xdr:sp macro="" textlink="">
      <xdr:nvSpPr>
        <xdr:cNvPr id="9" name="TextBox 8">
          <a:hlinkClick xmlns:r="http://schemas.openxmlformats.org/officeDocument/2006/relationships" r:id="rId7"/>
          <a:extLst>
            <a:ext uri="{FF2B5EF4-FFF2-40B4-BE49-F238E27FC236}">
              <a16:creationId xmlns:a16="http://schemas.microsoft.com/office/drawing/2014/main" id="{48881C30-13A7-C3E6-F352-CE68E21D31BA}"/>
            </a:ext>
          </a:extLst>
        </xdr:cNvPr>
        <xdr:cNvSpPr txBox="1"/>
      </xdr:nvSpPr>
      <xdr:spPr>
        <a:xfrm>
          <a:off x="890086" y="27259261"/>
          <a:ext cx="8097606" cy="2178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60000" b="0" i="0" u="sng" strike="noStrike">
              <a:solidFill>
                <a:srgbClr val="FFFFFF"/>
              </a:solidFill>
              <a:effectLst/>
              <a:latin typeface="+mn-lt"/>
              <a:ea typeface="+mn-ea"/>
              <a:cs typeface="+mn-cs"/>
            </a:rPr>
            <a:t>https://www.youtube.com/channel/UCRhOe1hGuQmv27ByxgJ27zA</a:t>
          </a:r>
          <a:endParaRPr lang="en-US" sz="60000">
            <a:solidFill>
              <a:srgbClr val="FFFFFF"/>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578099</xdr:colOff>
      <xdr:row>0</xdr:row>
      <xdr:rowOff>112876</xdr:rowOff>
    </xdr:from>
    <xdr:to>
      <xdr:col>12</xdr:col>
      <xdr:colOff>196674</xdr:colOff>
      <xdr:row>2</xdr:row>
      <xdr:rowOff>496598</xdr:rowOff>
    </xdr:to>
    <xdr:grpSp>
      <xdr:nvGrpSpPr>
        <xdr:cNvPr id="2" name="Group 1">
          <a:extLst>
            <a:ext uri="{FF2B5EF4-FFF2-40B4-BE49-F238E27FC236}">
              <a16:creationId xmlns:a16="http://schemas.microsoft.com/office/drawing/2014/main" id="{F0A756BC-32BF-1A49-A235-DE7ABE0476D0}"/>
            </a:ext>
          </a:extLst>
        </xdr:cNvPr>
        <xdr:cNvGrpSpPr>
          <a:grpSpLocks noChangeAspect="1"/>
        </xdr:cNvGrpSpPr>
      </xdr:nvGrpSpPr>
      <xdr:grpSpPr>
        <a:xfrm>
          <a:off x="6603543" y="112876"/>
          <a:ext cx="14167131" cy="2133500"/>
          <a:chOff x="5514221" y="18491"/>
          <a:chExt cx="12196299" cy="2067538"/>
        </a:xfrm>
      </xdr:grpSpPr>
      <xdr:grpSp>
        <xdr:nvGrpSpPr>
          <xdr:cNvPr id="3" name="Group 2">
            <a:extLst>
              <a:ext uri="{FF2B5EF4-FFF2-40B4-BE49-F238E27FC236}">
                <a16:creationId xmlns:a16="http://schemas.microsoft.com/office/drawing/2014/main" id="{EB15F52D-2EA0-2958-A13D-42DD860E38A0}"/>
              </a:ext>
            </a:extLst>
          </xdr:cNvPr>
          <xdr:cNvGrpSpPr>
            <a:grpSpLocks noChangeAspect="1"/>
          </xdr:cNvGrpSpPr>
        </xdr:nvGrpSpPr>
        <xdr:grpSpPr>
          <a:xfrm>
            <a:off x="5514221" y="18491"/>
            <a:ext cx="12196299" cy="2067538"/>
            <a:chOff x="7239002" y="-120133"/>
            <a:chExt cx="7545916" cy="1302265"/>
          </a:xfrm>
        </xdr:grpSpPr>
        <xdr:pic>
          <xdr:nvPicPr>
            <xdr:cNvPr id="5" name="Picture 20">
              <a:extLst>
                <a:ext uri="{FF2B5EF4-FFF2-40B4-BE49-F238E27FC236}">
                  <a16:creationId xmlns:a16="http://schemas.microsoft.com/office/drawing/2014/main" id="{B87FFD11-B8F1-0882-DC88-C083E0EFA02E}"/>
                </a:ext>
                <a:ext uri="{147F2762-F138-4A5C-976F-8EAC2B608ADB}">
                  <a16:predDERef xmlns:a16="http://schemas.microsoft.com/office/drawing/2014/main" pred="{91F27893-E6EB-D042-97C8-DC2C88D78B7C}"/>
                </a:ext>
              </a:extLst>
            </xdr:cNvPr>
            <xdr:cNvPicPr>
              <a:picLocks noChangeAspect="1"/>
            </xdr:cNvPicPr>
          </xdr:nvPicPr>
          <xdr:blipFill>
            <a:blip xmlns:r="http://schemas.openxmlformats.org/officeDocument/2006/relationships" r:embed="rId1"/>
            <a:stretch>
              <a:fillRect/>
            </a:stretch>
          </xdr:blipFill>
          <xdr:spPr>
            <a:xfrm>
              <a:off x="7239002" y="74082"/>
              <a:ext cx="7545916" cy="1108050"/>
            </a:xfrm>
            <a:prstGeom prst="rect">
              <a:avLst/>
            </a:prstGeom>
          </xdr:spPr>
        </xdr:pic>
        <xdr:sp macro="" textlink="">
          <xdr:nvSpPr>
            <xdr:cNvPr id="6" name="TextBox 5">
              <a:extLst>
                <a:ext uri="{FF2B5EF4-FFF2-40B4-BE49-F238E27FC236}">
                  <a16:creationId xmlns:a16="http://schemas.microsoft.com/office/drawing/2014/main" id="{D11F6D16-2A82-C81D-A6F9-D18D81015C44}"/>
                </a:ext>
              </a:extLst>
            </xdr:cNvPr>
            <xdr:cNvSpPr txBox="1"/>
          </xdr:nvSpPr>
          <xdr:spPr>
            <a:xfrm>
              <a:off x="11080982" y="-120133"/>
              <a:ext cx="3159809" cy="753449"/>
            </a:xfrm>
            <a:prstGeom prst="rect">
              <a:avLst/>
            </a:prstGeom>
            <a:solidFill>
              <a:srgbClr val="1A181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b"/>
            <a:lstStyle/>
            <a:p>
              <a:pPr algn="ctr"/>
              <a:r>
                <a:rPr lang="en-US" sz="4900" b="0" i="0" spc="250" baseline="0">
                  <a:solidFill>
                    <a:schemeClr val="bg1"/>
                  </a:solidFill>
                  <a:latin typeface="Futura Medium" panose="020B0602020204020303" pitchFamily="34" charset="-79"/>
                  <a:cs typeface="Futura Medium" panose="020B0602020204020303" pitchFamily="34" charset="-79"/>
                </a:rPr>
                <a:t>CLEMCO.U</a:t>
              </a:r>
            </a:p>
          </xdr:txBody>
        </xdr:sp>
      </xdr:grpSp>
      <xdr:pic>
        <xdr:nvPicPr>
          <xdr:cNvPr id="4" name="Picture 20">
            <a:extLst>
              <a:ext uri="{FF2B5EF4-FFF2-40B4-BE49-F238E27FC236}">
                <a16:creationId xmlns:a16="http://schemas.microsoft.com/office/drawing/2014/main" id="{51CFB4DF-E4A5-EA36-19F3-F43CE0B71BA7}"/>
              </a:ext>
              <a:ext uri="{147F2762-F138-4A5C-976F-8EAC2B608ADB}">
                <a16:predDERef xmlns:a16="http://schemas.microsoft.com/office/drawing/2014/main" pred="{91F27893-E6EB-D042-97C8-DC2C88D78B7C}"/>
              </a:ext>
            </a:extLst>
          </xdr:cNvPr>
          <xdr:cNvPicPr>
            <a:picLocks noChangeAspect="1"/>
          </xdr:cNvPicPr>
        </xdr:nvPicPr>
        <xdr:blipFill rotWithShape="1">
          <a:blip xmlns:r="http://schemas.openxmlformats.org/officeDocument/2006/relationships" r:embed="rId1"/>
          <a:srcRect l="2683" r="53708"/>
          <a:stretch/>
        </xdr:blipFill>
        <xdr:spPr>
          <a:xfrm>
            <a:off x="5616109" y="245381"/>
            <a:ext cx="5303520" cy="1761852"/>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16</xdr:col>
      <xdr:colOff>1090494</xdr:colOff>
      <xdr:row>37</xdr:row>
      <xdr:rowOff>166777</xdr:rowOff>
    </xdr:from>
    <xdr:to>
      <xdr:col>16</xdr:col>
      <xdr:colOff>1985685</xdr:colOff>
      <xdr:row>40</xdr:row>
      <xdr:rowOff>232058</xdr:rowOff>
    </xdr:to>
    <xdr:pic>
      <xdr:nvPicPr>
        <xdr:cNvPr id="188" name="Picture 187">
          <a:extLst>
            <a:ext uri="{FF2B5EF4-FFF2-40B4-BE49-F238E27FC236}">
              <a16:creationId xmlns:a16="http://schemas.microsoft.com/office/drawing/2014/main" id="{485B405C-E24D-B84E-A392-ADB977448176}"/>
            </a:ext>
          </a:extLst>
        </xdr:cNvPr>
        <xdr:cNvPicPr>
          <a:picLocks noChangeAspect="1"/>
        </xdr:cNvPicPr>
      </xdr:nvPicPr>
      <xdr:blipFill>
        <a:blip xmlns:r="http://schemas.openxmlformats.org/officeDocument/2006/relationships" r:embed="rId1">
          <a:alphaModFix/>
          <a:extLst>
            <a:ext uri="{BEBA8EAE-BF5A-486C-A8C5-ECC9F3942E4B}">
              <a14:imgProps xmlns:a14="http://schemas.microsoft.com/office/drawing/2010/main">
                <a14:imgLayer r:embed="rId2">
                  <a14:imgEffect>
                    <a14:sharpenSoften amount="100000"/>
                  </a14:imgEffect>
                  <a14:imgEffect>
                    <a14:brightnessContrast bright="-100000" contrast="100000"/>
                  </a14:imgEffect>
                </a14:imgLayer>
              </a14:imgProps>
            </a:ext>
          </a:extLst>
        </a:blip>
        <a:stretch>
          <a:fillRect/>
        </a:stretch>
      </xdr:blipFill>
      <xdr:spPr>
        <a:xfrm>
          <a:off x="21156494" y="13136652"/>
          <a:ext cx="895191" cy="1113031"/>
        </a:xfrm>
        <a:prstGeom prst="rect">
          <a:avLst/>
        </a:prstGeom>
      </xdr:spPr>
    </xdr:pic>
    <xdr:clientData/>
  </xdr:twoCellAnchor>
  <xdr:twoCellAnchor>
    <xdr:from>
      <xdr:col>5</xdr:col>
      <xdr:colOff>453188</xdr:colOff>
      <xdr:row>0</xdr:row>
      <xdr:rowOff>97484</xdr:rowOff>
    </xdr:from>
    <xdr:to>
      <xdr:col>15</xdr:col>
      <xdr:colOff>1437412</xdr:colOff>
      <xdr:row>2</xdr:row>
      <xdr:rowOff>287682</xdr:rowOff>
    </xdr:to>
    <xdr:grpSp>
      <xdr:nvGrpSpPr>
        <xdr:cNvPr id="193" name="Group 192">
          <a:extLst>
            <a:ext uri="{FF2B5EF4-FFF2-40B4-BE49-F238E27FC236}">
              <a16:creationId xmlns:a16="http://schemas.microsoft.com/office/drawing/2014/main" id="{6AAB2B7A-CA75-1C44-9200-832E947E6286}"/>
            </a:ext>
          </a:extLst>
        </xdr:cNvPr>
        <xdr:cNvGrpSpPr>
          <a:grpSpLocks noChangeAspect="1"/>
        </xdr:cNvGrpSpPr>
      </xdr:nvGrpSpPr>
      <xdr:grpSpPr>
        <a:xfrm>
          <a:off x="6866688" y="97484"/>
          <a:ext cx="13065099" cy="1952323"/>
          <a:chOff x="5514221" y="18491"/>
          <a:chExt cx="12196299" cy="2067538"/>
        </a:xfrm>
      </xdr:grpSpPr>
      <xdr:grpSp>
        <xdr:nvGrpSpPr>
          <xdr:cNvPr id="194" name="Group 193">
            <a:extLst>
              <a:ext uri="{FF2B5EF4-FFF2-40B4-BE49-F238E27FC236}">
                <a16:creationId xmlns:a16="http://schemas.microsoft.com/office/drawing/2014/main" id="{A0A4F65E-B945-182C-5565-B42541CA7FD5}"/>
              </a:ext>
            </a:extLst>
          </xdr:cNvPr>
          <xdr:cNvGrpSpPr>
            <a:grpSpLocks noChangeAspect="1"/>
          </xdr:cNvGrpSpPr>
        </xdr:nvGrpSpPr>
        <xdr:grpSpPr>
          <a:xfrm>
            <a:off x="5514221" y="18491"/>
            <a:ext cx="12196299" cy="2067538"/>
            <a:chOff x="7239002" y="-120133"/>
            <a:chExt cx="7545916" cy="1302265"/>
          </a:xfrm>
        </xdr:grpSpPr>
        <xdr:pic>
          <xdr:nvPicPr>
            <xdr:cNvPr id="196" name="Picture 20">
              <a:extLst>
                <a:ext uri="{FF2B5EF4-FFF2-40B4-BE49-F238E27FC236}">
                  <a16:creationId xmlns:a16="http://schemas.microsoft.com/office/drawing/2014/main" id="{C2E31296-AD25-2D0A-955D-C607E28DF79C}"/>
                </a:ext>
                <a:ext uri="{147F2762-F138-4A5C-976F-8EAC2B608ADB}">
                  <a16:predDERef xmlns:a16="http://schemas.microsoft.com/office/drawing/2014/main" pred="{91F27893-E6EB-D042-97C8-DC2C88D78B7C}"/>
                </a:ext>
              </a:extLst>
            </xdr:cNvPr>
            <xdr:cNvPicPr>
              <a:picLocks noChangeAspect="1"/>
            </xdr:cNvPicPr>
          </xdr:nvPicPr>
          <xdr:blipFill>
            <a:blip xmlns:r="http://schemas.openxmlformats.org/officeDocument/2006/relationships" r:embed="rId3"/>
            <a:stretch>
              <a:fillRect/>
            </a:stretch>
          </xdr:blipFill>
          <xdr:spPr>
            <a:xfrm>
              <a:off x="7239002" y="74082"/>
              <a:ext cx="7545916" cy="1108050"/>
            </a:xfrm>
            <a:prstGeom prst="rect">
              <a:avLst/>
            </a:prstGeom>
          </xdr:spPr>
        </xdr:pic>
        <xdr:sp macro="" textlink="">
          <xdr:nvSpPr>
            <xdr:cNvPr id="197" name="TextBox 196">
              <a:extLst>
                <a:ext uri="{FF2B5EF4-FFF2-40B4-BE49-F238E27FC236}">
                  <a16:creationId xmlns:a16="http://schemas.microsoft.com/office/drawing/2014/main" id="{31CC187B-93CF-83EE-98F0-6A8F76F76AFC}"/>
                </a:ext>
              </a:extLst>
            </xdr:cNvPr>
            <xdr:cNvSpPr txBox="1"/>
          </xdr:nvSpPr>
          <xdr:spPr>
            <a:xfrm>
              <a:off x="11080982" y="-120133"/>
              <a:ext cx="3159809" cy="753449"/>
            </a:xfrm>
            <a:prstGeom prst="rect">
              <a:avLst/>
            </a:prstGeom>
            <a:solidFill>
              <a:srgbClr val="1A181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b"/>
            <a:lstStyle/>
            <a:p>
              <a:pPr algn="ctr"/>
              <a:r>
                <a:rPr lang="en-US" sz="4900" b="0" i="0" spc="250" baseline="0">
                  <a:solidFill>
                    <a:schemeClr val="bg1"/>
                  </a:solidFill>
                  <a:latin typeface="Futura Medium" panose="020B0602020204020303" pitchFamily="34" charset="-79"/>
                  <a:cs typeface="Futura Medium" panose="020B0602020204020303" pitchFamily="34" charset="-79"/>
                </a:rPr>
                <a:t>CLEMCO.U</a:t>
              </a:r>
            </a:p>
          </xdr:txBody>
        </xdr:sp>
      </xdr:grpSp>
      <xdr:pic>
        <xdr:nvPicPr>
          <xdr:cNvPr id="195" name="Picture 20">
            <a:extLst>
              <a:ext uri="{FF2B5EF4-FFF2-40B4-BE49-F238E27FC236}">
                <a16:creationId xmlns:a16="http://schemas.microsoft.com/office/drawing/2014/main" id="{1A6E0E53-020B-AC3C-3FF4-9D0C33F73728}"/>
              </a:ext>
              <a:ext uri="{147F2762-F138-4A5C-976F-8EAC2B608ADB}">
                <a16:predDERef xmlns:a16="http://schemas.microsoft.com/office/drawing/2014/main" pred="{91F27893-E6EB-D042-97C8-DC2C88D78B7C}"/>
              </a:ext>
            </a:extLst>
          </xdr:cNvPr>
          <xdr:cNvPicPr>
            <a:picLocks noChangeAspect="1"/>
          </xdr:cNvPicPr>
        </xdr:nvPicPr>
        <xdr:blipFill rotWithShape="1">
          <a:blip xmlns:r="http://schemas.openxmlformats.org/officeDocument/2006/relationships" r:embed="rId3"/>
          <a:srcRect l="2683" r="53708"/>
          <a:stretch/>
        </xdr:blipFill>
        <xdr:spPr>
          <a:xfrm>
            <a:off x="5616109" y="245381"/>
            <a:ext cx="5303520" cy="1761852"/>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165095</xdr:colOff>
      <xdr:row>0</xdr:row>
      <xdr:rowOff>0</xdr:rowOff>
    </xdr:from>
    <xdr:to>
      <xdr:col>15</xdr:col>
      <xdr:colOff>854810</xdr:colOff>
      <xdr:row>1</xdr:row>
      <xdr:rowOff>354669</xdr:rowOff>
    </xdr:to>
    <xdr:grpSp>
      <xdr:nvGrpSpPr>
        <xdr:cNvPr id="2" name="Group 1">
          <a:extLst>
            <a:ext uri="{FF2B5EF4-FFF2-40B4-BE49-F238E27FC236}">
              <a16:creationId xmlns:a16="http://schemas.microsoft.com/office/drawing/2014/main" id="{F9EE1CD1-0FB9-9B4A-A936-945FD117A660}"/>
            </a:ext>
          </a:extLst>
        </xdr:cNvPr>
        <xdr:cNvGrpSpPr>
          <a:grpSpLocks noChangeAspect="1"/>
        </xdr:cNvGrpSpPr>
      </xdr:nvGrpSpPr>
      <xdr:grpSpPr>
        <a:xfrm>
          <a:off x="6790043" y="0"/>
          <a:ext cx="10064148" cy="1703226"/>
          <a:chOff x="5514221" y="18491"/>
          <a:chExt cx="12196299" cy="2067538"/>
        </a:xfrm>
      </xdr:grpSpPr>
      <xdr:grpSp>
        <xdr:nvGrpSpPr>
          <xdr:cNvPr id="3" name="Group 2">
            <a:extLst>
              <a:ext uri="{FF2B5EF4-FFF2-40B4-BE49-F238E27FC236}">
                <a16:creationId xmlns:a16="http://schemas.microsoft.com/office/drawing/2014/main" id="{391C04EB-6630-8F2C-D1E1-E60B847B03CA}"/>
              </a:ext>
            </a:extLst>
          </xdr:cNvPr>
          <xdr:cNvGrpSpPr>
            <a:grpSpLocks noChangeAspect="1"/>
          </xdr:cNvGrpSpPr>
        </xdr:nvGrpSpPr>
        <xdr:grpSpPr>
          <a:xfrm>
            <a:off x="5514221" y="18491"/>
            <a:ext cx="12196299" cy="2067538"/>
            <a:chOff x="7239002" y="-120133"/>
            <a:chExt cx="7545916" cy="1302265"/>
          </a:xfrm>
        </xdr:grpSpPr>
        <xdr:pic>
          <xdr:nvPicPr>
            <xdr:cNvPr id="5" name="Picture 20">
              <a:extLst>
                <a:ext uri="{FF2B5EF4-FFF2-40B4-BE49-F238E27FC236}">
                  <a16:creationId xmlns:a16="http://schemas.microsoft.com/office/drawing/2014/main" id="{C8ADA340-7CF5-3EC6-5E84-3F1FF772967B}"/>
                </a:ext>
                <a:ext uri="{147F2762-F138-4A5C-976F-8EAC2B608ADB}">
                  <a16:predDERef xmlns:a16="http://schemas.microsoft.com/office/drawing/2014/main" pred="{91F27893-E6EB-D042-97C8-DC2C88D78B7C}"/>
                </a:ext>
              </a:extLst>
            </xdr:cNvPr>
            <xdr:cNvPicPr>
              <a:picLocks noChangeAspect="1"/>
            </xdr:cNvPicPr>
          </xdr:nvPicPr>
          <xdr:blipFill>
            <a:blip xmlns:r="http://schemas.openxmlformats.org/officeDocument/2006/relationships" r:embed="rId1"/>
            <a:stretch>
              <a:fillRect/>
            </a:stretch>
          </xdr:blipFill>
          <xdr:spPr>
            <a:xfrm>
              <a:off x="7239002" y="74082"/>
              <a:ext cx="7545916" cy="1108050"/>
            </a:xfrm>
            <a:prstGeom prst="rect">
              <a:avLst/>
            </a:prstGeom>
          </xdr:spPr>
        </xdr:pic>
        <xdr:sp macro="" textlink="">
          <xdr:nvSpPr>
            <xdr:cNvPr id="6" name="TextBox 5">
              <a:extLst>
                <a:ext uri="{FF2B5EF4-FFF2-40B4-BE49-F238E27FC236}">
                  <a16:creationId xmlns:a16="http://schemas.microsoft.com/office/drawing/2014/main" id="{CF8787FC-B27B-468E-706B-922C4AF54B9E}"/>
                </a:ext>
              </a:extLst>
            </xdr:cNvPr>
            <xdr:cNvSpPr txBox="1"/>
          </xdr:nvSpPr>
          <xdr:spPr>
            <a:xfrm>
              <a:off x="11080982" y="-120133"/>
              <a:ext cx="3159809" cy="753449"/>
            </a:xfrm>
            <a:prstGeom prst="rect">
              <a:avLst/>
            </a:prstGeom>
            <a:solidFill>
              <a:srgbClr val="1A181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b"/>
            <a:lstStyle/>
            <a:p>
              <a:pPr algn="ctr"/>
              <a:r>
                <a:rPr lang="en-US" sz="4900" b="0" i="0" spc="250" baseline="0">
                  <a:solidFill>
                    <a:schemeClr val="bg1"/>
                  </a:solidFill>
                  <a:latin typeface="Futura Medium" panose="020B0602020204020303" pitchFamily="34" charset="-79"/>
                  <a:cs typeface="Futura Medium" panose="020B0602020204020303" pitchFamily="34" charset="-79"/>
                </a:rPr>
                <a:t>CLEMCO.U</a:t>
              </a:r>
            </a:p>
          </xdr:txBody>
        </xdr:sp>
      </xdr:grpSp>
      <xdr:pic>
        <xdr:nvPicPr>
          <xdr:cNvPr id="4" name="Picture 20">
            <a:extLst>
              <a:ext uri="{FF2B5EF4-FFF2-40B4-BE49-F238E27FC236}">
                <a16:creationId xmlns:a16="http://schemas.microsoft.com/office/drawing/2014/main" id="{4D2EBC74-4900-86DD-67A9-4118210DC500}"/>
              </a:ext>
              <a:ext uri="{147F2762-F138-4A5C-976F-8EAC2B608ADB}">
                <a16:predDERef xmlns:a16="http://schemas.microsoft.com/office/drawing/2014/main" pred="{91F27893-E6EB-D042-97C8-DC2C88D78B7C}"/>
              </a:ext>
            </a:extLst>
          </xdr:cNvPr>
          <xdr:cNvPicPr>
            <a:picLocks noChangeAspect="1"/>
          </xdr:cNvPicPr>
        </xdr:nvPicPr>
        <xdr:blipFill rotWithShape="1">
          <a:blip xmlns:r="http://schemas.openxmlformats.org/officeDocument/2006/relationships" r:embed="rId1"/>
          <a:srcRect l="2683" r="53708"/>
          <a:stretch/>
        </xdr:blipFill>
        <xdr:spPr>
          <a:xfrm>
            <a:off x="5616109" y="245381"/>
            <a:ext cx="5303520" cy="1761852"/>
          </a:xfrm>
          <a:prstGeom prst="rect">
            <a:avLst/>
          </a:prstGeom>
        </xdr:spPr>
      </xdr:pic>
    </xdr:grpSp>
    <xdr:clientData/>
  </xdr:twoCellAnchor>
  <xdr:twoCellAnchor>
    <xdr:from>
      <xdr:col>10</xdr:col>
      <xdr:colOff>337005</xdr:colOff>
      <xdr:row>2</xdr:row>
      <xdr:rowOff>653814</xdr:rowOff>
    </xdr:from>
    <xdr:to>
      <xdr:col>10</xdr:col>
      <xdr:colOff>1143683</xdr:colOff>
      <xdr:row>3</xdr:row>
      <xdr:rowOff>178176</xdr:rowOff>
    </xdr:to>
    <xdr:sp macro="" textlink="">
      <xdr:nvSpPr>
        <xdr:cNvPr id="7" name="TextBox 6">
          <a:extLst>
            <a:ext uri="{FF2B5EF4-FFF2-40B4-BE49-F238E27FC236}">
              <a16:creationId xmlns:a16="http://schemas.microsoft.com/office/drawing/2014/main" id="{28691CBE-A4B4-0C4B-A1B3-7EFF9A437482}"/>
            </a:ext>
          </a:extLst>
        </xdr:cNvPr>
        <xdr:cNvSpPr txBox="1"/>
      </xdr:nvSpPr>
      <xdr:spPr>
        <a:xfrm>
          <a:off x="11224182" y="2405185"/>
          <a:ext cx="806678" cy="1832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tIns="0" rIns="274320" bIns="0" rtlCol="0" anchor="t"/>
        <a:lstStyle/>
        <a:p>
          <a:r>
            <a:rPr lang="en-US" sz="1100" b="0">
              <a:solidFill>
                <a:sysClr val="windowText" lastClr="000000"/>
              </a:solidFill>
            </a:rPr>
            <a:t>Net</a:t>
          </a:r>
        </a:p>
        <a:p>
          <a:endParaRPr lang="en-US" sz="1100" b="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181968</xdr:colOff>
      <xdr:row>0</xdr:row>
      <xdr:rowOff>67734</xdr:rowOff>
    </xdr:from>
    <xdr:to>
      <xdr:col>17</xdr:col>
      <xdr:colOff>0</xdr:colOff>
      <xdr:row>2</xdr:row>
      <xdr:rowOff>374205</xdr:rowOff>
    </xdr:to>
    <xdr:grpSp>
      <xdr:nvGrpSpPr>
        <xdr:cNvPr id="8" name="Group 7">
          <a:extLst>
            <a:ext uri="{FF2B5EF4-FFF2-40B4-BE49-F238E27FC236}">
              <a16:creationId xmlns:a16="http://schemas.microsoft.com/office/drawing/2014/main" id="{4605EE27-93F4-7720-6615-5E1EBEFEA31D}"/>
            </a:ext>
          </a:extLst>
        </xdr:cNvPr>
        <xdr:cNvGrpSpPr/>
      </xdr:nvGrpSpPr>
      <xdr:grpSpPr>
        <a:xfrm>
          <a:off x="5733308" y="67734"/>
          <a:ext cx="12177620" cy="2060904"/>
          <a:chOff x="5514221" y="18491"/>
          <a:chExt cx="12196299" cy="2067538"/>
        </a:xfrm>
      </xdr:grpSpPr>
      <xdr:grpSp>
        <xdr:nvGrpSpPr>
          <xdr:cNvPr id="2" name="Group 1">
            <a:extLst>
              <a:ext uri="{FF2B5EF4-FFF2-40B4-BE49-F238E27FC236}">
                <a16:creationId xmlns:a16="http://schemas.microsoft.com/office/drawing/2014/main" id="{7E60585A-F4D3-6D49-9399-12802ABD9A67}"/>
              </a:ext>
            </a:extLst>
          </xdr:cNvPr>
          <xdr:cNvGrpSpPr>
            <a:grpSpLocks noChangeAspect="1"/>
          </xdr:cNvGrpSpPr>
        </xdr:nvGrpSpPr>
        <xdr:grpSpPr>
          <a:xfrm>
            <a:off x="5514221" y="18491"/>
            <a:ext cx="12196299" cy="2067538"/>
            <a:chOff x="7239002" y="-120133"/>
            <a:chExt cx="7545916" cy="1302265"/>
          </a:xfrm>
        </xdr:grpSpPr>
        <xdr:pic>
          <xdr:nvPicPr>
            <xdr:cNvPr id="3" name="Picture 20">
              <a:extLst>
                <a:ext uri="{FF2B5EF4-FFF2-40B4-BE49-F238E27FC236}">
                  <a16:creationId xmlns:a16="http://schemas.microsoft.com/office/drawing/2014/main" id="{19232630-A96B-513D-0C45-061449EB2E19}"/>
                </a:ext>
                <a:ext uri="{147F2762-F138-4A5C-976F-8EAC2B608ADB}">
                  <a16:predDERef xmlns:a16="http://schemas.microsoft.com/office/drawing/2014/main" pred="{91F27893-E6EB-D042-97C8-DC2C88D78B7C}"/>
                </a:ext>
              </a:extLst>
            </xdr:cNvPr>
            <xdr:cNvPicPr>
              <a:picLocks noChangeAspect="1"/>
            </xdr:cNvPicPr>
          </xdr:nvPicPr>
          <xdr:blipFill>
            <a:blip xmlns:r="http://schemas.openxmlformats.org/officeDocument/2006/relationships" r:embed="rId1"/>
            <a:stretch>
              <a:fillRect/>
            </a:stretch>
          </xdr:blipFill>
          <xdr:spPr>
            <a:xfrm>
              <a:off x="7239002" y="74082"/>
              <a:ext cx="7545916" cy="1108050"/>
            </a:xfrm>
            <a:prstGeom prst="rect">
              <a:avLst/>
            </a:prstGeom>
          </xdr:spPr>
        </xdr:pic>
        <xdr:sp macro="" textlink="">
          <xdr:nvSpPr>
            <xdr:cNvPr id="4" name="TextBox 3">
              <a:extLst>
                <a:ext uri="{FF2B5EF4-FFF2-40B4-BE49-F238E27FC236}">
                  <a16:creationId xmlns:a16="http://schemas.microsoft.com/office/drawing/2014/main" id="{92B26824-44FA-B581-710E-B0626A32CC8C}"/>
                </a:ext>
              </a:extLst>
            </xdr:cNvPr>
            <xdr:cNvSpPr txBox="1"/>
          </xdr:nvSpPr>
          <xdr:spPr>
            <a:xfrm>
              <a:off x="11080982" y="-120133"/>
              <a:ext cx="3159809" cy="753449"/>
            </a:xfrm>
            <a:prstGeom prst="rect">
              <a:avLst/>
            </a:prstGeom>
            <a:solidFill>
              <a:srgbClr val="1A181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b"/>
            <a:lstStyle/>
            <a:p>
              <a:pPr algn="ctr"/>
              <a:r>
                <a:rPr lang="en-US" sz="4900" b="0" i="0" spc="250" baseline="0">
                  <a:solidFill>
                    <a:schemeClr val="bg1"/>
                  </a:solidFill>
                  <a:latin typeface="Futura Medium" panose="020B0602020204020303" pitchFamily="34" charset="-79"/>
                  <a:cs typeface="Futura Medium" panose="020B0602020204020303" pitchFamily="34" charset="-79"/>
                </a:rPr>
                <a:t>CLEMCO.U</a:t>
              </a:r>
            </a:p>
          </xdr:txBody>
        </xdr:sp>
      </xdr:grpSp>
      <xdr:pic>
        <xdr:nvPicPr>
          <xdr:cNvPr id="6" name="Picture 20">
            <a:extLst>
              <a:ext uri="{FF2B5EF4-FFF2-40B4-BE49-F238E27FC236}">
                <a16:creationId xmlns:a16="http://schemas.microsoft.com/office/drawing/2014/main" id="{337E0DC4-7FAB-91E9-3510-8F3C781823CE}"/>
              </a:ext>
              <a:ext uri="{147F2762-F138-4A5C-976F-8EAC2B608ADB}">
                <a16:predDERef xmlns:a16="http://schemas.microsoft.com/office/drawing/2014/main" pred="{91F27893-E6EB-D042-97C8-DC2C88D78B7C}"/>
              </a:ext>
            </a:extLst>
          </xdr:cNvPr>
          <xdr:cNvPicPr>
            <a:picLocks noChangeAspect="1"/>
          </xdr:cNvPicPr>
        </xdr:nvPicPr>
        <xdr:blipFill rotWithShape="1">
          <a:blip xmlns:r="http://schemas.openxmlformats.org/officeDocument/2006/relationships" r:embed="rId1"/>
          <a:srcRect l="2683" r="53708"/>
          <a:stretch/>
        </xdr:blipFill>
        <xdr:spPr>
          <a:xfrm>
            <a:off x="5616109" y="245381"/>
            <a:ext cx="5303520" cy="1761852"/>
          </a:xfrm>
          <a:prstGeom prst="rect">
            <a:avLst/>
          </a:prstGeom>
        </xdr:spPr>
      </xdr:pic>
    </xdr:grpSp>
    <xdr:clientData/>
  </xdr:twoCellAnchor>
  <xdr:twoCellAnchor>
    <xdr:from>
      <xdr:col>10</xdr:col>
      <xdr:colOff>337005</xdr:colOff>
      <xdr:row>2</xdr:row>
      <xdr:rowOff>653814</xdr:rowOff>
    </xdr:from>
    <xdr:to>
      <xdr:col>10</xdr:col>
      <xdr:colOff>1141834</xdr:colOff>
      <xdr:row>3</xdr:row>
      <xdr:rowOff>178176</xdr:rowOff>
    </xdr:to>
    <xdr:sp macro="" textlink="">
      <xdr:nvSpPr>
        <xdr:cNvPr id="9" name="TextBox 8">
          <a:extLst>
            <a:ext uri="{FF2B5EF4-FFF2-40B4-BE49-F238E27FC236}">
              <a16:creationId xmlns:a16="http://schemas.microsoft.com/office/drawing/2014/main" id="{3503910E-892F-8297-F0A7-8FAF78DCCA24}"/>
            </a:ext>
          </a:extLst>
        </xdr:cNvPr>
        <xdr:cNvSpPr txBox="1"/>
      </xdr:nvSpPr>
      <xdr:spPr>
        <a:xfrm>
          <a:off x="11213565" y="2407346"/>
          <a:ext cx="804829" cy="182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tIns="0" rIns="274320" bIns="0" rtlCol="0" anchor="t"/>
        <a:lstStyle/>
        <a:p>
          <a:r>
            <a:rPr lang="en-US" sz="1100" b="1">
              <a:solidFill>
                <a:schemeClr val="bg1">
                  <a:lumMod val="85000"/>
                </a:schemeClr>
              </a:solidFill>
            </a:rPr>
            <a:t>Net</a:t>
          </a:r>
        </a:p>
        <a:p>
          <a:endParaRPr lang="en-US" sz="1100" b="1">
            <a:solidFill>
              <a:schemeClr val="bg1">
                <a:lumMod val="95000"/>
              </a:schemeClr>
            </a:solidFill>
          </a:endParaRPr>
        </a:p>
        <a:p>
          <a:endParaRPr lang="en-US" sz="1100" b="1">
            <a:solidFill>
              <a:schemeClr val="bg1">
                <a:lumMod val="95000"/>
              </a:schemeClr>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181968</xdr:colOff>
      <xdr:row>0</xdr:row>
      <xdr:rowOff>67734</xdr:rowOff>
    </xdr:from>
    <xdr:to>
      <xdr:col>17</xdr:col>
      <xdr:colOff>0</xdr:colOff>
      <xdr:row>2</xdr:row>
      <xdr:rowOff>374205</xdr:rowOff>
    </xdr:to>
    <xdr:grpSp>
      <xdr:nvGrpSpPr>
        <xdr:cNvPr id="2" name="Group 1">
          <a:extLst>
            <a:ext uri="{FF2B5EF4-FFF2-40B4-BE49-F238E27FC236}">
              <a16:creationId xmlns:a16="http://schemas.microsoft.com/office/drawing/2014/main" id="{C0FD22DA-0777-9745-8FE4-055002E1CE4D}"/>
            </a:ext>
          </a:extLst>
        </xdr:cNvPr>
        <xdr:cNvGrpSpPr/>
      </xdr:nvGrpSpPr>
      <xdr:grpSpPr>
        <a:xfrm>
          <a:off x="5733308" y="67734"/>
          <a:ext cx="12177620" cy="2060904"/>
          <a:chOff x="5514221" y="18491"/>
          <a:chExt cx="12196299" cy="2067538"/>
        </a:xfrm>
      </xdr:grpSpPr>
      <xdr:grpSp>
        <xdr:nvGrpSpPr>
          <xdr:cNvPr id="3" name="Group 2">
            <a:extLst>
              <a:ext uri="{FF2B5EF4-FFF2-40B4-BE49-F238E27FC236}">
                <a16:creationId xmlns:a16="http://schemas.microsoft.com/office/drawing/2014/main" id="{D36353EC-1C54-381D-E5C2-4B09A0DC7B48}"/>
              </a:ext>
            </a:extLst>
          </xdr:cNvPr>
          <xdr:cNvGrpSpPr>
            <a:grpSpLocks noChangeAspect="1"/>
          </xdr:cNvGrpSpPr>
        </xdr:nvGrpSpPr>
        <xdr:grpSpPr>
          <a:xfrm>
            <a:off x="5514221" y="18491"/>
            <a:ext cx="12196299" cy="2067538"/>
            <a:chOff x="7239002" y="-120133"/>
            <a:chExt cx="7545916" cy="1302265"/>
          </a:xfrm>
        </xdr:grpSpPr>
        <xdr:pic>
          <xdr:nvPicPr>
            <xdr:cNvPr id="5" name="Picture 20">
              <a:extLst>
                <a:ext uri="{FF2B5EF4-FFF2-40B4-BE49-F238E27FC236}">
                  <a16:creationId xmlns:a16="http://schemas.microsoft.com/office/drawing/2014/main" id="{498D4BAC-0D94-BAA9-27C1-6FAA40FF7DB4}"/>
                </a:ext>
                <a:ext uri="{147F2762-F138-4A5C-976F-8EAC2B608ADB}">
                  <a16:predDERef xmlns:a16="http://schemas.microsoft.com/office/drawing/2014/main" pred="{91F27893-E6EB-D042-97C8-DC2C88D78B7C}"/>
                </a:ext>
              </a:extLst>
            </xdr:cNvPr>
            <xdr:cNvPicPr>
              <a:picLocks noChangeAspect="1"/>
            </xdr:cNvPicPr>
          </xdr:nvPicPr>
          <xdr:blipFill>
            <a:blip xmlns:r="http://schemas.openxmlformats.org/officeDocument/2006/relationships" r:embed="rId1"/>
            <a:stretch>
              <a:fillRect/>
            </a:stretch>
          </xdr:blipFill>
          <xdr:spPr>
            <a:xfrm>
              <a:off x="7239002" y="74082"/>
              <a:ext cx="7545916" cy="1108050"/>
            </a:xfrm>
            <a:prstGeom prst="rect">
              <a:avLst/>
            </a:prstGeom>
          </xdr:spPr>
        </xdr:pic>
        <xdr:sp macro="" textlink="">
          <xdr:nvSpPr>
            <xdr:cNvPr id="6" name="TextBox 5">
              <a:extLst>
                <a:ext uri="{FF2B5EF4-FFF2-40B4-BE49-F238E27FC236}">
                  <a16:creationId xmlns:a16="http://schemas.microsoft.com/office/drawing/2014/main" id="{4B548ED8-C4F3-DA03-9C5C-54531FB0F135}"/>
                </a:ext>
              </a:extLst>
            </xdr:cNvPr>
            <xdr:cNvSpPr txBox="1"/>
          </xdr:nvSpPr>
          <xdr:spPr>
            <a:xfrm>
              <a:off x="11080982" y="-120133"/>
              <a:ext cx="3159809" cy="753449"/>
            </a:xfrm>
            <a:prstGeom prst="rect">
              <a:avLst/>
            </a:prstGeom>
            <a:solidFill>
              <a:srgbClr val="1A181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b"/>
            <a:lstStyle/>
            <a:p>
              <a:pPr algn="ctr"/>
              <a:r>
                <a:rPr lang="en-US" sz="4900" b="0" i="0" spc="250" baseline="0">
                  <a:solidFill>
                    <a:schemeClr val="bg1"/>
                  </a:solidFill>
                  <a:latin typeface="Futura Medium" panose="020B0602020204020303" pitchFamily="34" charset="-79"/>
                  <a:cs typeface="Futura Medium" panose="020B0602020204020303" pitchFamily="34" charset="-79"/>
                </a:rPr>
                <a:t>CLEMCO.U</a:t>
              </a:r>
            </a:p>
          </xdr:txBody>
        </xdr:sp>
      </xdr:grpSp>
      <xdr:pic>
        <xdr:nvPicPr>
          <xdr:cNvPr id="4" name="Picture 20">
            <a:extLst>
              <a:ext uri="{FF2B5EF4-FFF2-40B4-BE49-F238E27FC236}">
                <a16:creationId xmlns:a16="http://schemas.microsoft.com/office/drawing/2014/main" id="{C88246A8-C194-40A6-7692-72B5F6FEA15B}"/>
              </a:ext>
              <a:ext uri="{147F2762-F138-4A5C-976F-8EAC2B608ADB}">
                <a16:predDERef xmlns:a16="http://schemas.microsoft.com/office/drawing/2014/main" pred="{91F27893-E6EB-D042-97C8-DC2C88D78B7C}"/>
              </a:ext>
            </a:extLst>
          </xdr:cNvPr>
          <xdr:cNvPicPr>
            <a:picLocks noChangeAspect="1"/>
          </xdr:cNvPicPr>
        </xdr:nvPicPr>
        <xdr:blipFill rotWithShape="1">
          <a:blip xmlns:r="http://schemas.openxmlformats.org/officeDocument/2006/relationships" r:embed="rId1"/>
          <a:srcRect l="2683" r="53708"/>
          <a:stretch/>
        </xdr:blipFill>
        <xdr:spPr>
          <a:xfrm>
            <a:off x="5616109" y="245381"/>
            <a:ext cx="5303520" cy="1761852"/>
          </a:xfrm>
          <a:prstGeom prst="rect">
            <a:avLst/>
          </a:prstGeom>
        </xdr:spPr>
      </xdr:pic>
    </xdr:grpSp>
    <xdr:clientData/>
  </xdr:twoCellAnchor>
  <xdr:twoCellAnchor>
    <xdr:from>
      <xdr:col>10</xdr:col>
      <xdr:colOff>337005</xdr:colOff>
      <xdr:row>2</xdr:row>
      <xdr:rowOff>653814</xdr:rowOff>
    </xdr:from>
    <xdr:to>
      <xdr:col>10</xdr:col>
      <xdr:colOff>1141834</xdr:colOff>
      <xdr:row>3</xdr:row>
      <xdr:rowOff>178176</xdr:rowOff>
    </xdr:to>
    <xdr:sp macro="" textlink="">
      <xdr:nvSpPr>
        <xdr:cNvPr id="7" name="TextBox 6">
          <a:extLst>
            <a:ext uri="{FF2B5EF4-FFF2-40B4-BE49-F238E27FC236}">
              <a16:creationId xmlns:a16="http://schemas.microsoft.com/office/drawing/2014/main" id="{DE02CA38-8A49-6D45-B879-312AB83B0B7A}"/>
            </a:ext>
          </a:extLst>
        </xdr:cNvPr>
        <xdr:cNvSpPr txBox="1"/>
      </xdr:nvSpPr>
      <xdr:spPr>
        <a:xfrm>
          <a:off x="11213565" y="2407346"/>
          <a:ext cx="804829" cy="182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tIns="0" rIns="274320" bIns="0" rtlCol="0" anchor="t"/>
        <a:lstStyle/>
        <a:p>
          <a:r>
            <a:rPr lang="en-US" sz="1100" b="1">
              <a:solidFill>
                <a:schemeClr val="bg1">
                  <a:lumMod val="85000"/>
                </a:schemeClr>
              </a:solidFill>
            </a:rPr>
            <a:t>Net</a:t>
          </a:r>
        </a:p>
        <a:p>
          <a:endParaRPr lang="en-US" sz="1100" b="1">
            <a:solidFill>
              <a:schemeClr val="bg1">
                <a:lumMod val="95000"/>
              </a:schemeClr>
            </a:solidFill>
          </a:endParaRPr>
        </a:p>
        <a:p>
          <a:endParaRPr lang="en-US" sz="1100" b="1">
            <a:solidFill>
              <a:schemeClr val="bg1">
                <a:lumMod val="95000"/>
              </a:schemeClr>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clemcohr.com/"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hyperlink" Target="http://www.clemcohr.com/" TargetMode="External"/><Relationship Id="rId1" Type="http://schemas.openxmlformats.org/officeDocument/2006/relationships/hyperlink" Target="http://www.clemcohr.com/"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hyperlink" Target="http://www.clemcohr.com/" TargetMode="External"/><Relationship Id="rId1" Type="http://schemas.openxmlformats.org/officeDocument/2006/relationships/hyperlink" Target="http://www.clemcohr.com/"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hyperlink" Target="http://www.clemcohr.com/" TargetMode="External"/><Relationship Id="rId1" Type="http://schemas.openxmlformats.org/officeDocument/2006/relationships/hyperlink" Target="http://www.clemcohr.com/"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hyperlink" Target="http://www.clemcohr.com/" TargetMode="External"/><Relationship Id="rId1" Type="http://schemas.openxmlformats.org/officeDocument/2006/relationships/hyperlink" Target="http://www.clemcohr.com/"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hyperlink" Target="http://www.clemcohr.com/" TargetMode="External"/><Relationship Id="rId1" Type="http://schemas.openxmlformats.org/officeDocument/2006/relationships/hyperlink" Target="http://www.clemcohr.com/"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hyperlink" Target="http://www.clemcohr.com/" TargetMode="External"/><Relationship Id="rId1" Type="http://schemas.openxmlformats.org/officeDocument/2006/relationships/hyperlink" Target="http://www.clemcohr.com/"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hyperlink" Target="http://www.clemcohr.com/" TargetMode="External"/><Relationship Id="rId1" Type="http://schemas.openxmlformats.org/officeDocument/2006/relationships/hyperlink" Target="http://www.clemcohr.com/"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hyperlink" Target="http://www.clemcohr.com/" TargetMode="External"/><Relationship Id="rId1" Type="http://schemas.openxmlformats.org/officeDocument/2006/relationships/hyperlink" Target="http://www.clemcohr.com/"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hyperlink" Target="http://www.clemcohr.com/" TargetMode="External"/><Relationship Id="rId1" Type="http://schemas.openxmlformats.org/officeDocument/2006/relationships/hyperlink" Target="http://www.clemcohr.com/"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hyperlink" Target="http://www.clemcohr.com/" TargetMode="External"/><Relationship Id="rId1" Type="http://schemas.openxmlformats.org/officeDocument/2006/relationships/hyperlink" Target="http://www.clemcohr.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clemcohr.com/"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hyperlink" Target="http://www.clemcohr.com/" TargetMode="External"/><Relationship Id="rId1" Type="http://schemas.openxmlformats.org/officeDocument/2006/relationships/hyperlink" Target="http://www.clemcohr.com/"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hyperlink" Target="http://www.clemcohr.com/" TargetMode="External"/><Relationship Id="rId1" Type="http://schemas.openxmlformats.org/officeDocument/2006/relationships/hyperlink" Target="http://www.clemcohr.com/"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hyperlink" Target="http://www.clemcohr.com/" TargetMode="Externa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clemcoav.com/career101/"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www.clemcohr.com/" TargetMode="External"/><Relationship Id="rId1" Type="http://schemas.openxmlformats.org/officeDocument/2006/relationships/hyperlink" Target="http://www.clemcohr.com/"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hyperlink" Target="http://www.clemcohr.com/" TargetMode="External"/><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hyperlink" Target="http://www.clemcohr.com/" TargetMode="External"/><Relationship Id="rId2" Type="http://schemas.openxmlformats.org/officeDocument/2006/relationships/hyperlink" Target="http://www.clemcohr.com/" TargetMode="External"/><Relationship Id="rId1" Type="http://schemas.openxmlformats.org/officeDocument/2006/relationships/hyperlink" Target="mailto:info@clemco.net"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hyperlink" Target="http://www.clemcohr.com/" TargetMode="External"/><Relationship Id="rId1" Type="http://schemas.openxmlformats.org/officeDocument/2006/relationships/hyperlink" Target="http://www.clemcoh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725C1-E06B-244B-979A-127195D37C77}">
  <sheetPr>
    <tabColor theme="1"/>
    <pageSetUpPr fitToPage="1"/>
  </sheetPr>
  <dimension ref="A1:AF94"/>
  <sheetViews>
    <sheetView showGridLines="0" showRowColHeaders="0" tabSelected="1" zoomScale="80" zoomScaleNormal="80" zoomScaleSheetLayoutView="38" workbookViewId="0">
      <selection activeCell="F92" sqref="F92:G92"/>
    </sheetView>
  </sheetViews>
  <sheetFormatPr baseColWidth="10" defaultRowHeight="13"/>
  <cols>
    <col min="1" max="13" width="10.83203125" style="168"/>
    <col min="14" max="14" width="17.1640625" style="168" customWidth="1"/>
    <col min="15" max="22" width="10.83203125" style="168"/>
    <col min="23" max="23" width="102.5" style="168" customWidth="1"/>
    <col min="24" max="26" width="10.83203125" style="168"/>
    <col min="27" max="36" width="10.83203125" style="168" customWidth="1"/>
    <col min="37" max="16384" width="10.83203125" style="168"/>
  </cols>
  <sheetData>
    <row r="1" spans="1:32" ht="14" thickTop="1">
      <c r="A1" s="255"/>
      <c r="B1" s="256"/>
      <c r="C1" s="256"/>
      <c r="D1" s="256"/>
      <c r="E1" s="256"/>
      <c r="F1" s="256"/>
      <c r="G1" s="256"/>
      <c r="H1" s="256"/>
      <c r="I1" s="256"/>
      <c r="J1" s="256"/>
      <c r="K1" s="256"/>
      <c r="L1" s="256"/>
      <c r="M1" s="256"/>
      <c r="N1" s="256"/>
      <c r="O1" s="256"/>
      <c r="P1" s="256"/>
      <c r="Q1" s="256"/>
      <c r="R1" s="256"/>
      <c r="S1" s="256"/>
      <c r="T1" s="256"/>
      <c r="U1" s="257"/>
    </row>
    <row r="2" spans="1:32">
      <c r="A2" s="258"/>
      <c r="C2" s="259"/>
      <c r="U2" s="260"/>
    </row>
    <row r="3" spans="1:32">
      <c r="A3" s="258"/>
      <c r="U3" s="260"/>
    </row>
    <row r="4" spans="1:32">
      <c r="A4" s="258"/>
      <c r="U4" s="260"/>
    </row>
    <row r="5" spans="1:32">
      <c r="A5" s="258"/>
      <c r="U5" s="260"/>
    </row>
    <row r="6" spans="1:32">
      <c r="A6" s="258"/>
      <c r="U6" s="260"/>
    </row>
    <row r="7" spans="1:32">
      <c r="A7" s="258"/>
      <c r="U7" s="260"/>
    </row>
    <row r="8" spans="1:32">
      <c r="A8" s="258"/>
      <c r="U8" s="260"/>
    </row>
    <row r="9" spans="1:32">
      <c r="A9" s="258"/>
      <c r="U9" s="260"/>
    </row>
    <row r="10" spans="1:32">
      <c r="A10" s="258"/>
      <c r="U10" s="260"/>
      <c r="Z10" s="557"/>
      <c r="AA10" s="557"/>
      <c r="AB10" s="557"/>
      <c r="AC10" s="557"/>
      <c r="AD10" s="557"/>
      <c r="AE10" s="557"/>
      <c r="AF10" s="557"/>
    </row>
    <row r="11" spans="1:32">
      <c r="A11" s="258"/>
      <c r="U11" s="260"/>
      <c r="Z11" s="557"/>
      <c r="AA11" s="557"/>
      <c r="AB11" s="557"/>
      <c r="AC11" s="557"/>
      <c r="AD11" s="557"/>
      <c r="AE11" s="557"/>
      <c r="AF11" s="557"/>
    </row>
    <row r="12" spans="1:32">
      <c r="A12" s="258"/>
      <c r="U12" s="260"/>
      <c r="Z12" s="557"/>
      <c r="AA12" s="557"/>
      <c r="AB12" s="557"/>
      <c r="AC12" s="557"/>
      <c r="AD12" s="557"/>
      <c r="AE12" s="557"/>
      <c r="AF12" s="557"/>
    </row>
    <row r="13" spans="1:32">
      <c r="A13" s="258"/>
      <c r="U13" s="260"/>
      <c r="Z13" s="557"/>
      <c r="AA13" s="559"/>
      <c r="AB13" s="557"/>
      <c r="AC13" s="557"/>
      <c r="AD13" s="557"/>
      <c r="AE13" s="557"/>
      <c r="AF13" s="557"/>
    </row>
    <row r="14" spans="1:32">
      <c r="A14" s="258"/>
      <c r="U14" s="260"/>
      <c r="Z14" s="557"/>
      <c r="AA14" s="557"/>
      <c r="AB14" s="557"/>
      <c r="AC14" s="557"/>
      <c r="AD14" s="557"/>
      <c r="AE14" s="557"/>
      <c r="AF14" s="557"/>
    </row>
    <row r="15" spans="1:32">
      <c r="A15" s="258"/>
      <c r="U15" s="260"/>
      <c r="Z15" s="557"/>
      <c r="AA15" s="557"/>
      <c r="AB15" s="557"/>
      <c r="AC15" s="557"/>
      <c r="AD15" s="557"/>
      <c r="AE15" s="557"/>
      <c r="AF15" s="557"/>
    </row>
    <row r="16" spans="1:32">
      <c r="A16" s="258"/>
      <c r="U16" s="260"/>
      <c r="Z16" s="557"/>
      <c r="AA16" s="557"/>
      <c r="AB16" s="557"/>
      <c r="AC16" s="557"/>
      <c r="AD16" s="557"/>
      <c r="AE16" s="557"/>
      <c r="AF16" s="557"/>
    </row>
    <row r="17" spans="1:32">
      <c r="A17" s="258"/>
      <c r="U17" s="260"/>
      <c r="Z17" s="557"/>
      <c r="AA17" s="557"/>
      <c r="AB17" s="557"/>
      <c r="AC17" s="557"/>
      <c r="AD17" s="557"/>
      <c r="AE17" s="557"/>
      <c r="AF17" s="557"/>
    </row>
    <row r="18" spans="1:32">
      <c r="A18" s="258"/>
      <c r="U18" s="260"/>
      <c r="Z18" s="557"/>
      <c r="AA18" s="557"/>
      <c r="AB18" s="557"/>
      <c r="AC18" s="557"/>
      <c r="AD18" s="557"/>
      <c r="AE18" s="557"/>
      <c r="AF18" s="557"/>
    </row>
    <row r="19" spans="1:32">
      <c r="A19" s="258"/>
      <c r="U19" s="260"/>
      <c r="Z19" s="557"/>
      <c r="AA19" s="557"/>
      <c r="AB19" s="557"/>
      <c r="AC19" s="557"/>
      <c r="AD19" s="557"/>
      <c r="AE19" s="557"/>
      <c r="AF19" s="557"/>
    </row>
    <row r="20" spans="1:32">
      <c r="A20" s="258"/>
      <c r="U20" s="260"/>
      <c r="Z20" s="557"/>
      <c r="AA20" s="557"/>
      <c r="AB20" s="557"/>
      <c r="AC20" s="557"/>
      <c r="AD20" s="557"/>
      <c r="AE20" s="557"/>
      <c r="AF20" s="557"/>
    </row>
    <row r="21" spans="1:32">
      <c r="A21" s="258"/>
      <c r="U21" s="260"/>
      <c r="Z21" s="557"/>
      <c r="AA21" s="557"/>
      <c r="AB21" s="557"/>
      <c r="AC21" s="557"/>
      <c r="AD21" s="557"/>
      <c r="AE21" s="557"/>
      <c r="AF21" s="557"/>
    </row>
    <row r="22" spans="1:32">
      <c r="A22" s="258"/>
      <c r="U22" s="260"/>
      <c r="Z22" s="557"/>
      <c r="AA22" s="557"/>
      <c r="AB22" s="557"/>
      <c r="AC22" s="557"/>
      <c r="AD22" s="557"/>
      <c r="AE22" s="557"/>
      <c r="AF22" s="557"/>
    </row>
    <row r="23" spans="1:32">
      <c r="A23" s="258"/>
      <c r="P23" s="261"/>
      <c r="U23" s="260"/>
      <c r="Y23" s="558"/>
      <c r="Z23" s="557"/>
      <c r="AA23" s="557"/>
      <c r="AB23" s="557"/>
      <c r="AC23" s="557"/>
      <c r="AD23" s="557"/>
      <c r="AE23" s="557"/>
      <c r="AF23" s="557"/>
    </row>
    <row r="24" spans="1:32">
      <c r="A24" s="258"/>
      <c r="U24" s="260"/>
      <c r="Z24" s="557"/>
      <c r="AA24" s="557"/>
      <c r="AB24" s="557"/>
      <c r="AC24" s="557"/>
      <c r="AD24" s="557"/>
      <c r="AE24" s="557"/>
      <c r="AF24" s="557"/>
    </row>
    <row r="25" spans="1:32">
      <c r="A25" s="258"/>
      <c r="U25" s="260"/>
      <c r="Z25" s="557"/>
      <c r="AA25" s="557"/>
      <c r="AB25" s="557"/>
      <c r="AC25" s="557"/>
      <c r="AD25" s="557"/>
      <c r="AE25" s="557"/>
      <c r="AF25" s="557"/>
    </row>
    <row r="26" spans="1:32" ht="13" customHeight="1">
      <c r="A26" s="258"/>
      <c r="U26" s="260"/>
      <c r="Z26" s="557"/>
      <c r="AA26" s="557"/>
      <c r="AB26" s="557"/>
      <c r="AC26" s="557"/>
      <c r="AD26" s="557"/>
      <c r="AE26" s="557"/>
      <c r="AF26" s="557"/>
    </row>
    <row r="27" spans="1:32" ht="13" customHeight="1">
      <c r="A27" s="258"/>
      <c r="U27" s="260"/>
      <c r="Z27" s="557"/>
      <c r="AA27" s="557"/>
      <c r="AB27" s="557"/>
      <c r="AC27" s="557"/>
      <c r="AD27" s="557"/>
      <c r="AE27" s="557"/>
      <c r="AF27" s="557"/>
    </row>
    <row r="28" spans="1:32" ht="13" customHeight="1">
      <c r="A28" s="258"/>
      <c r="U28" s="260"/>
      <c r="Z28" s="557"/>
      <c r="AA28" s="557"/>
      <c r="AB28" s="557"/>
      <c r="AC28" s="557"/>
      <c r="AD28" s="557"/>
      <c r="AE28" s="557"/>
      <c r="AF28" s="557"/>
    </row>
    <row r="29" spans="1:32" ht="13" customHeight="1">
      <c r="A29" s="258"/>
      <c r="U29" s="260"/>
      <c r="Z29" s="557"/>
      <c r="AA29" s="557"/>
      <c r="AB29" s="557"/>
      <c r="AC29" s="557"/>
      <c r="AD29" s="557"/>
      <c r="AE29" s="557"/>
      <c r="AF29" s="557"/>
    </row>
    <row r="30" spans="1:32" ht="13" customHeight="1">
      <c r="A30" s="258"/>
      <c r="U30" s="260"/>
      <c r="Z30" s="557"/>
      <c r="AA30" s="557"/>
      <c r="AB30" s="557"/>
      <c r="AC30" s="557"/>
      <c r="AD30" s="557"/>
      <c r="AE30" s="557"/>
      <c r="AF30" s="557"/>
    </row>
    <row r="31" spans="1:32" ht="13" customHeight="1">
      <c r="A31" s="258"/>
      <c r="U31" s="260"/>
      <c r="Z31" s="557"/>
      <c r="AA31" s="557"/>
      <c r="AB31" s="557"/>
      <c r="AC31" s="557"/>
      <c r="AD31" s="557"/>
      <c r="AE31" s="557"/>
      <c r="AF31" s="557"/>
    </row>
    <row r="32" spans="1:32" ht="13" customHeight="1">
      <c r="A32" s="258"/>
      <c r="U32" s="260"/>
      <c r="Z32" s="557"/>
      <c r="AA32" s="557"/>
      <c r="AB32" s="557"/>
      <c r="AC32" s="557"/>
      <c r="AD32" s="557"/>
      <c r="AE32" s="557"/>
      <c r="AF32" s="557"/>
    </row>
    <row r="33" spans="1:32" ht="13" customHeight="1">
      <c r="A33" s="258"/>
      <c r="U33" s="260"/>
      <c r="Z33" s="557"/>
      <c r="AA33" s="557"/>
      <c r="AB33" s="557"/>
      <c r="AC33" s="557"/>
      <c r="AD33" s="557"/>
      <c r="AE33" s="557"/>
      <c r="AF33" s="557"/>
    </row>
    <row r="34" spans="1:32" ht="13" customHeight="1">
      <c r="A34" s="258"/>
      <c r="U34" s="260"/>
      <c r="Z34" s="557"/>
      <c r="AA34" s="557"/>
      <c r="AB34" s="557"/>
      <c r="AC34" s="557"/>
      <c r="AD34" s="557"/>
      <c r="AE34" s="557"/>
      <c r="AF34" s="557"/>
    </row>
    <row r="35" spans="1:32" ht="13" customHeight="1">
      <c r="A35" s="258"/>
      <c r="U35" s="260"/>
      <c r="Z35" s="557"/>
      <c r="AA35" s="557"/>
      <c r="AB35" s="557"/>
      <c r="AC35" s="557"/>
      <c r="AD35" s="557"/>
      <c r="AE35" s="557"/>
      <c r="AF35" s="557"/>
    </row>
    <row r="36" spans="1:32" ht="13" customHeight="1">
      <c r="A36" s="258"/>
      <c r="U36" s="260"/>
      <c r="Z36" s="557"/>
      <c r="AA36" s="557"/>
      <c r="AB36" s="557"/>
      <c r="AC36" s="557"/>
      <c r="AD36" s="557"/>
      <c r="AE36" s="557"/>
      <c r="AF36" s="557"/>
    </row>
    <row r="37" spans="1:32" ht="13" customHeight="1">
      <c r="A37" s="258"/>
      <c r="U37" s="260"/>
      <c r="Z37" s="557"/>
      <c r="AA37" s="557"/>
      <c r="AB37" s="557"/>
      <c r="AC37" s="557"/>
      <c r="AD37" s="557"/>
      <c r="AE37" s="557"/>
      <c r="AF37" s="557"/>
    </row>
    <row r="38" spans="1:32" ht="13" customHeight="1">
      <c r="A38" s="258"/>
      <c r="U38" s="260"/>
      <c r="Z38" s="557"/>
      <c r="AA38" s="557"/>
      <c r="AB38" s="557"/>
      <c r="AC38" s="557"/>
      <c r="AD38" s="557"/>
      <c r="AE38" s="557"/>
      <c r="AF38" s="557"/>
    </row>
    <row r="39" spans="1:32" ht="13" customHeight="1">
      <c r="A39" s="258"/>
      <c r="U39" s="260"/>
      <c r="Z39" s="557"/>
      <c r="AA39" s="557"/>
      <c r="AB39" s="557"/>
      <c r="AC39" s="557"/>
      <c r="AD39" s="557"/>
      <c r="AE39" s="557"/>
      <c r="AF39" s="557"/>
    </row>
    <row r="40" spans="1:32" ht="13" customHeight="1">
      <c r="A40" s="258"/>
      <c r="U40" s="260"/>
      <c r="Z40" s="557"/>
      <c r="AA40" s="557"/>
      <c r="AB40" s="557"/>
      <c r="AC40" s="557"/>
      <c r="AD40" s="557"/>
      <c r="AE40" s="557"/>
      <c r="AF40" s="557"/>
    </row>
    <row r="41" spans="1:32" ht="13" customHeight="1">
      <c r="A41" s="258"/>
      <c r="U41" s="260"/>
      <c r="Z41" s="557"/>
      <c r="AA41" s="557"/>
      <c r="AB41" s="557"/>
      <c r="AC41" s="557"/>
      <c r="AD41" s="557"/>
      <c r="AE41" s="557"/>
      <c r="AF41" s="557"/>
    </row>
    <row r="42" spans="1:32">
      <c r="A42" s="258"/>
      <c r="U42" s="260"/>
      <c r="Z42" s="557"/>
      <c r="AA42" s="557"/>
      <c r="AB42" s="557"/>
      <c r="AC42" s="557"/>
      <c r="AD42" s="557"/>
      <c r="AE42" s="557"/>
      <c r="AF42" s="557"/>
    </row>
    <row r="43" spans="1:32">
      <c r="A43" s="258"/>
      <c r="U43" s="260"/>
      <c r="Z43" s="557"/>
      <c r="AA43" s="557"/>
      <c r="AB43" s="557"/>
      <c r="AC43" s="557"/>
      <c r="AD43" s="557"/>
      <c r="AE43" s="557"/>
      <c r="AF43" s="557"/>
    </row>
    <row r="44" spans="1:32">
      <c r="A44" s="258"/>
      <c r="U44" s="260"/>
      <c r="Z44" s="557"/>
      <c r="AA44" s="557"/>
      <c r="AB44" s="557"/>
      <c r="AC44" s="557"/>
      <c r="AD44" s="557"/>
      <c r="AE44" s="557"/>
      <c r="AF44" s="557"/>
    </row>
    <row r="45" spans="1:32">
      <c r="A45" s="258"/>
      <c r="U45" s="260"/>
      <c r="Z45" s="557"/>
      <c r="AA45" s="557"/>
      <c r="AB45" s="557"/>
      <c r="AC45" s="557"/>
      <c r="AD45" s="557"/>
      <c r="AE45" s="557"/>
      <c r="AF45" s="557"/>
    </row>
    <row r="46" spans="1:32">
      <c r="A46" s="258"/>
      <c r="U46" s="260"/>
      <c r="Z46" s="557"/>
      <c r="AA46" s="557"/>
      <c r="AB46" s="557"/>
      <c r="AC46" s="557"/>
      <c r="AD46" s="557"/>
      <c r="AE46" s="557"/>
      <c r="AF46" s="557"/>
    </row>
    <row r="47" spans="1:32">
      <c r="A47" s="258"/>
      <c r="E47" s="261"/>
      <c r="U47" s="260"/>
      <c r="Z47" s="557"/>
      <c r="AA47" s="557"/>
      <c r="AB47" s="557"/>
      <c r="AC47" s="557"/>
      <c r="AD47" s="557"/>
      <c r="AE47" s="557"/>
      <c r="AF47" s="557"/>
    </row>
    <row r="48" spans="1:32">
      <c r="A48" s="258"/>
      <c r="U48" s="260"/>
      <c r="Z48" s="557"/>
      <c r="AA48" s="557"/>
      <c r="AB48" s="557"/>
      <c r="AC48" s="557"/>
      <c r="AD48" s="557"/>
      <c r="AE48" s="557"/>
      <c r="AF48" s="557"/>
    </row>
    <row r="49" spans="1:32">
      <c r="A49" s="258"/>
      <c r="U49" s="260"/>
      <c r="Z49" s="557"/>
      <c r="AA49" s="557"/>
      <c r="AB49" s="557"/>
      <c r="AC49" s="557"/>
      <c r="AD49" s="557"/>
      <c r="AE49" s="557"/>
      <c r="AF49" s="557"/>
    </row>
    <row r="50" spans="1:32">
      <c r="A50" s="258"/>
      <c r="U50" s="260"/>
      <c r="Z50" s="557"/>
      <c r="AA50" s="557"/>
      <c r="AB50" s="557"/>
      <c r="AC50" s="557"/>
      <c r="AD50" s="557"/>
      <c r="AE50" s="557"/>
      <c r="AF50" s="557"/>
    </row>
    <row r="51" spans="1:32">
      <c r="A51" s="258"/>
      <c r="U51" s="260"/>
      <c r="Z51" s="557"/>
      <c r="AA51" s="557"/>
      <c r="AB51" s="557"/>
      <c r="AC51" s="557"/>
      <c r="AD51" s="557"/>
      <c r="AE51" s="557"/>
      <c r="AF51" s="557"/>
    </row>
    <row r="52" spans="1:32" ht="12" customHeight="1">
      <c r="A52" s="262"/>
      <c r="B52" s="263"/>
      <c r="C52" s="263"/>
      <c r="D52" s="263"/>
      <c r="E52" s="263"/>
      <c r="F52" s="263"/>
      <c r="G52" s="263"/>
      <c r="H52" s="263"/>
      <c r="I52" s="263"/>
      <c r="J52" s="263"/>
      <c r="K52" s="263"/>
      <c r="L52" s="263"/>
      <c r="M52" s="263"/>
      <c r="N52" s="263"/>
      <c r="O52" s="263"/>
      <c r="P52" s="263"/>
      <c r="U52" s="260"/>
      <c r="Z52" s="557"/>
      <c r="AA52" s="557"/>
      <c r="AB52" s="557"/>
      <c r="AC52" s="557"/>
      <c r="AD52" s="557"/>
      <c r="AE52" s="557"/>
      <c r="AF52" s="557"/>
    </row>
    <row r="53" spans="1:32" ht="12" customHeight="1">
      <c r="A53" s="262"/>
      <c r="B53" s="263"/>
      <c r="C53" s="263"/>
      <c r="D53" s="263"/>
      <c r="E53" s="263"/>
      <c r="F53" s="263"/>
      <c r="G53" s="263"/>
      <c r="H53" s="263"/>
      <c r="I53" s="263"/>
      <c r="J53" s="263"/>
      <c r="K53" s="263"/>
      <c r="L53" s="263"/>
      <c r="M53" s="263"/>
      <c r="N53" s="263"/>
      <c r="O53" s="263"/>
      <c r="P53" s="263"/>
      <c r="U53" s="260"/>
      <c r="Z53" s="557"/>
      <c r="AA53" s="557"/>
      <c r="AB53" s="557"/>
      <c r="AC53" s="557"/>
      <c r="AD53" s="557"/>
      <c r="AE53" s="557"/>
      <c r="AF53" s="557"/>
    </row>
    <row r="54" spans="1:32" ht="15">
      <c r="A54" s="258"/>
      <c r="J54" s="264"/>
      <c r="U54" s="260"/>
      <c r="Z54" s="557"/>
      <c r="AA54" s="557"/>
      <c r="AB54" s="557"/>
      <c r="AC54" s="557"/>
      <c r="AD54" s="557"/>
      <c r="AE54" s="557"/>
      <c r="AF54" s="557"/>
    </row>
    <row r="55" spans="1:32">
      <c r="A55" s="258"/>
      <c r="U55" s="260"/>
      <c r="Z55" s="557"/>
      <c r="AA55" s="557"/>
      <c r="AB55" s="557"/>
      <c r="AC55" s="557"/>
      <c r="AD55" s="557"/>
      <c r="AE55" s="557"/>
      <c r="AF55" s="557"/>
    </row>
    <row r="56" spans="1:32" ht="12" customHeight="1">
      <c r="A56" s="258"/>
      <c r="E56" s="263"/>
      <c r="F56" s="263"/>
      <c r="G56" s="263"/>
      <c r="H56" s="263"/>
      <c r="I56" s="263"/>
      <c r="J56" s="263"/>
      <c r="K56" s="263"/>
      <c r="L56" s="263"/>
      <c r="M56" s="263"/>
      <c r="N56" s="263"/>
      <c r="O56" s="263"/>
      <c r="Q56" s="263"/>
      <c r="R56" s="263"/>
      <c r="U56" s="260"/>
      <c r="Z56" s="557"/>
      <c r="AA56" s="557"/>
      <c r="AB56" s="557"/>
      <c r="AC56" s="557"/>
      <c r="AD56" s="557"/>
      <c r="AE56" s="557"/>
      <c r="AF56" s="557"/>
    </row>
    <row r="57" spans="1:32">
      <c r="A57" s="258"/>
      <c r="U57" s="260"/>
      <c r="Z57" s="557"/>
      <c r="AA57" s="557"/>
      <c r="AB57" s="557"/>
      <c r="AC57" s="557"/>
      <c r="AD57" s="557"/>
      <c r="AE57" s="557"/>
      <c r="AF57" s="557"/>
    </row>
    <row r="58" spans="1:32">
      <c r="A58" s="258"/>
      <c r="U58" s="260"/>
      <c r="Z58" s="557"/>
      <c r="AA58" s="557"/>
      <c r="AB58" s="557"/>
      <c r="AC58" s="557"/>
      <c r="AD58" s="557"/>
      <c r="AE58" s="557"/>
      <c r="AF58" s="557"/>
    </row>
    <row r="59" spans="1:32">
      <c r="A59" s="258"/>
      <c r="U59" s="260"/>
      <c r="Z59" s="557"/>
      <c r="AA59" s="557"/>
      <c r="AB59" s="557"/>
      <c r="AC59" s="557"/>
      <c r="AD59" s="557"/>
      <c r="AE59" s="557"/>
      <c r="AF59" s="557"/>
    </row>
    <row r="60" spans="1:32" ht="13" customHeight="1">
      <c r="A60" s="629" t="s">
        <v>348</v>
      </c>
      <c r="B60" s="630"/>
      <c r="C60" s="630"/>
      <c r="D60" s="630"/>
      <c r="E60" s="630"/>
      <c r="F60" s="630"/>
      <c r="G60" s="630"/>
      <c r="H60" s="630"/>
      <c r="I60" s="630"/>
      <c r="J60" s="630"/>
      <c r="K60" s="630"/>
      <c r="L60" s="630"/>
      <c r="M60" s="630"/>
      <c r="N60" s="630"/>
      <c r="O60" s="630"/>
      <c r="P60" s="630"/>
      <c r="Q60" s="630"/>
      <c r="R60" s="630"/>
      <c r="S60" s="630"/>
      <c r="T60" s="630"/>
      <c r="U60" s="631"/>
      <c r="Z60" s="557"/>
      <c r="AA60" s="557"/>
      <c r="AB60" s="557"/>
      <c r="AC60" s="557"/>
      <c r="AD60" s="557"/>
      <c r="AE60" s="557"/>
      <c r="AF60" s="557"/>
    </row>
    <row r="61" spans="1:32" ht="22" customHeight="1">
      <c r="A61" s="629"/>
      <c r="B61" s="630"/>
      <c r="C61" s="630"/>
      <c r="D61" s="630"/>
      <c r="E61" s="630"/>
      <c r="F61" s="630"/>
      <c r="G61" s="630"/>
      <c r="H61" s="630"/>
      <c r="I61" s="630"/>
      <c r="J61" s="630"/>
      <c r="K61" s="630"/>
      <c r="L61" s="630"/>
      <c r="M61" s="630"/>
      <c r="N61" s="630"/>
      <c r="O61" s="630"/>
      <c r="P61" s="630"/>
      <c r="Q61" s="630"/>
      <c r="R61" s="630"/>
      <c r="S61" s="630"/>
      <c r="T61" s="630"/>
      <c r="U61" s="631"/>
      <c r="Z61" s="557"/>
      <c r="AA61" s="557"/>
      <c r="AB61" s="557"/>
      <c r="AC61" s="557"/>
      <c r="AD61" s="557"/>
      <c r="AE61" s="557"/>
      <c r="AF61" s="557"/>
    </row>
    <row r="62" spans="1:32" ht="13" customHeight="1">
      <c r="A62" s="629"/>
      <c r="B62" s="630"/>
      <c r="C62" s="630"/>
      <c r="D62" s="630"/>
      <c r="E62" s="630"/>
      <c r="F62" s="630"/>
      <c r="G62" s="630"/>
      <c r="H62" s="630"/>
      <c r="I62" s="630"/>
      <c r="J62" s="630"/>
      <c r="K62" s="630"/>
      <c r="L62" s="630"/>
      <c r="M62" s="630"/>
      <c r="N62" s="630"/>
      <c r="O62" s="630"/>
      <c r="P62" s="630"/>
      <c r="Q62" s="630"/>
      <c r="R62" s="630"/>
      <c r="S62" s="630"/>
      <c r="T62" s="630"/>
      <c r="U62" s="631"/>
    </row>
    <row r="63" spans="1:32" s="259" customFormat="1" ht="25">
      <c r="A63" s="515"/>
      <c r="G63" s="517"/>
      <c r="U63" s="516"/>
    </row>
    <row r="64" spans="1:32">
      <c r="A64" s="258"/>
      <c r="U64" s="260"/>
    </row>
    <row r="65" spans="1:21">
      <c r="A65" s="258"/>
      <c r="U65" s="260"/>
    </row>
    <row r="66" spans="1:21" ht="22">
      <c r="A66" s="258"/>
      <c r="F66" s="263"/>
      <c r="G66" s="263"/>
      <c r="H66" s="263"/>
      <c r="I66" s="263"/>
      <c r="J66" s="263"/>
      <c r="K66" s="263"/>
      <c r="L66" s="263"/>
      <c r="M66" s="263"/>
      <c r="N66" s="263"/>
      <c r="O66" s="263"/>
      <c r="P66" s="263"/>
      <c r="Q66" s="263"/>
      <c r="R66" s="263"/>
      <c r="U66" s="260"/>
    </row>
    <row r="67" spans="1:21" ht="22">
      <c r="A67" s="258"/>
      <c r="F67" s="263"/>
      <c r="G67" s="263"/>
      <c r="H67" s="263"/>
      <c r="I67" s="263"/>
      <c r="J67" s="263"/>
      <c r="K67" s="263"/>
      <c r="L67" s="263"/>
      <c r="M67" s="263"/>
      <c r="N67" s="263"/>
      <c r="O67" s="263"/>
      <c r="P67" s="263"/>
      <c r="Q67" s="263"/>
      <c r="R67" s="263"/>
      <c r="S67" s="317"/>
      <c r="T67" s="318"/>
      <c r="U67" s="260"/>
    </row>
    <row r="68" spans="1:21" ht="22">
      <c r="A68" s="258"/>
      <c r="F68" s="263"/>
      <c r="G68" s="263"/>
      <c r="H68" s="263"/>
      <c r="I68" s="263"/>
      <c r="J68" s="263"/>
      <c r="K68" s="263"/>
      <c r="L68" s="263"/>
      <c r="M68" s="263"/>
      <c r="N68" s="263"/>
      <c r="O68" s="263"/>
      <c r="P68" s="263"/>
      <c r="Q68" s="263"/>
      <c r="R68" s="263"/>
      <c r="S68" s="317"/>
      <c r="T68" s="318"/>
      <c r="U68" s="260"/>
    </row>
    <row r="69" spans="1:21" ht="13" customHeight="1">
      <c r="A69" s="258"/>
      <c r="F69" s="263"/>
      <c r="G69" s="263"/>
      <c r="H69" s="263"/>
      <c r="I69" s="263"/>
      <c r="J69" s="263"/>
      <c r="K69" s="263"/>
      <c r="L69" s="263"/>
      <c r="M69" s="263"/>
      <c r="N69" s="263"/>
      <c r="O69" s="263"/>
      <c r="P69" s="263"/>
      <c r="Q69" s="263"/>
      <c r="R69" s="263"/>
      <c r="S69" s="317"/>
      <c r="T69" s="318"/>
      <c r="U69" s="260"/>
    </row>
    <row r="70" spans="1:21">
      <c r="A70" s="258"/>
      <c r="U70" s="260"/>
    </row>
    <row r="71" spans="1:21" ht="20">
      <c r="A71" s="258"/>
      <c r="S71" s="607" t="str">
        <f>Info!N3</f>
        <v>v 4.01 /</v>
      </c>
      <c r="T71" s="608">
        <f>Info!O3</f>
        <v>2025</v>
      </c>
      <c r="U71" s="260"/>
    </row>
    <row r="72" spans="1:21">
      <c r="A72" s="258"/>
      <c r="S72" s="609"/>
      <c r="T72" s="610" t="str">
        <f>Info!O48</f>
        <v>Copyright © 2025 Clem Harrod. All rights reserved. ISBN: 978-1-7347452-6-9</v>
      </c>
      <c r="U72" s="260"/>
    </row>
    <row r="73" spans="1:21" ht="14" thickBot="1">
      <c r="A73" s="265"/>
      <c r="B73" s="266"/>
      <c r="C73" s="266"/>
      <c r="D73" s="266"/>
      <c r="E73" s="266"/>
      <c r="F73" s="266"/>
      <c r="G73" s="266"/>
      <c r="H73" s="266"/>
      <c r="I73" s="266"/>
      <c r="J73" s="266"/>
      <c r="K73" s="266"/>
      <c r="L73" s="266"/>
      <c r="M73" s="266"/>
      <c r="N73" s="266"/>
      <c r="O73" s="266"/>
      <c r="P73" s="266"/>
      <c r="Q73" s="266"/>
      <c r="R73" s="266"/>
      <c r="S73" s="266"/>
      <c r="T73" s="266"/>
      <c r="U73" s="267"/>
    </row>
    <row r="74" spans="1:21" ht="14" thickTop="1"/>
    <row r="80" spans="1:21">
      <c r="A80" s="557"/>
      <c r="B80" s="557"/>
      <c r="C80" s="557"/>
      <c r="D80" s="557"/>
      <c r="E80" s="557"/>
      <c r="F80" s="557"/>
      <c r="G80" s="557"/>
      <c r="H80" s="557"/>
      <c r="I80" s="557"/>
      <c r="J80" s="557"/>
      <c r="K80" s="557"/>
      <c r="L80" s="557"/>
      <c r="M80" s="557"/>
      <c r="N80" s="557"/>
      <c r="O80" s="557"/>
      <c r="P80" s="557"/>
      <c r="Q80" s="557"/>
      <c r="R80" s="557"/>
      <c r="S80" s="557"/>
      <c r="T80" s="557"/>
      <c r="U80" s="557"/>
    </row>
    <row r="92" spans="6:8" ht="27">
      <c r="F92" s="632" t="s">
        <v>274</v>
      </c>
      <c r="G92" s="632"/>
      <c r="H92" s="518" t="s">
        <v>282</v>
      </c>
    </row>
    <row r="94" spans="6:8">
      <c r="F94" s="633"/>
      <c r="G94" s="633"/>
    </row>
  </sheetData>
  <sheetProtection algorithmName="SHA-512" hashValue="c7KmdrSHdB7mMlssGdqSPwoMQorOG8+kMNsxSbqZXk2cgcG2j45eNKKlAQybJSllPjrgi+k2F4HPB1Xdgp64Mw==" saltValue="b4yru43ILzjiHeaTCi8REg==" spinCount="100000" sheet="1" objects="1" scenarios="1" selectLockedCells="1"/>
  <mergeCells count="3">
    <mergeCell ref="A60:U62"/>
    <mergeCell ref="F92:G92"/>
    <mergeCell ref="F94:G94"/>
  </mergeCells>
  <hyperlinks>
    <hyperlink ref="F92" r:id="rId1" xr:uid="{F06E67DB-FEA8-354F-8D0D-F61861FA061E}"/>
  </hyperlinks>
  <pageMargins left="0.7" right="0.7" top="0.75" bottom="0.75" header="0.3" footer="0.3"/>
  <pageSetup scale="49" orientation="landscape" horizontalDpi="0" verticalDpi="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BF41D-B16F-3E45-A474-FB70252A6C5F}">
  <sheetPr>
    <tabColor theme="6"/>
    <pageSetUpPr fitToPage="1"/>
  </sheetPr>
  <dimension ref="B1:AF300"/>
  <sheetViews>
    <sheetView showRowColHeaders="0" zoomScale="97" zoomScaleNormal="97" zoomScaleSheetLayoutView="100" zoomScalePageLayoutView="110" workbookViewId="0">
      <selection activeCell="B6" sqref="B6"/>
    </sheetView>
  </sheetViews>
  <sheetFormatPr baseColWidth="10" defaultColWidth="8" defaultRowHeight="13"/>
  <cols>
    <col min="1" max="1" width="2.6640625" style="84" customWidth="1"/>
    <col min="2" max="2" width="41.6640625" style="84" customWidth="1"/>
    <col min="3" max="3" width="5.1640625" style="84" customWidth="1"/>
    <col min="4" max="4" width="9.1640625" style="84" customWidth="1"/>
    <col min="5" max="7" width="14.1640625" style="84" customWidth="1"/>
    <col min="8" max="8" width="15" style="84" customWidth="1"/>
    <col min="9" max="10" width="13.33203125" style="84" customWidth="1"/>
    <col min="11" max="11" width="15" style="84" customWidth="1"/>
    <col min="12" max="12" width="13.33203125" style="84" customWidth="1"/>
    <col min="13" max="14" width="13.5" style="84" customWidth="1"/>
    <col min="15" max="15" width="11.6640625" style="84" customWidth="1"/>
    <col min="16" max="17" width="12.5" style="84" customWidth="1"/>
    <col min="18" max="20" width="13.33203125" style="84" customWidth="1"/>
    <col min="21" max="21" width="15" style="84" customWidth="1"/>
    <col min="22" max="22" width="20" style="84" bestFit="1" customWidth="1"/>
    <col min="23" max="23" width="16" style="84" customWidth="1"/>
    <col min="24" max="24" width="15.5" style="85" customWidth="1"/>
    <col min="25" max="25" width="44.5" style="84" bestFit="1" customWidth="1"/>
    <col min="26" max="26" width="14.33203125" style="84" bestFit="1" customWidth="1"/>
    <col min="27" max="27" width="16.33203125" style="84" customWidth="1"/>
    <col min="28" max="28" width="8.5" style="84" bestFit="1" customWidth="1"/>
    <col min="29" max="29" width="44.83203125" style="84" hidden="1" customWidth="1"/>
    <col min="30" max="30" width="9" style="84" bestFit="1" customWidth="1"/>
    <col min="31" max="33" width="8" style="84"/>
    <col min="34" max="34" width="9.33203125" style="84" bestFit="1" customWidth="1"/>
    <col min="35" max="16384" width="8" style="84"/>
  </cols>
  <sheetData>
    <row r="1" spans="2:29" ht="106" customHeight="1" thickTop="1">
      <c r="B1" s="82"/>
      <c r="C1" s="83"/>
      <c r="D1" s="83"/>
      <c r="E1" s="83"/>
      <c r="F1" s="83"/>
      <c r="G1" s="83"/>
      <c r="H1" s="83"/>
      <c r="I1" s="83"/>
      <c r="J1" s="83"/>
      <c r="K1" s="83"/>
      <c r="L1" s="83"/>
      <c r="M1" s="83"/>
      <c r="N1" s="83"/>
      <c r="O1" s="83"/>
      <c r="P1" s="83"/>
      <c r="Q1" s="83"/>
      <c r="R1" s="83"/>
      <c r="S1" s="83"/>
      <c r="T1" s="83"/>
      <c r="U1" s="163"/>
    </row>
    <row r="2" spans="2:29" ht="32" customHeight="1">
      <c r="B2" s="890" t="s">
        <v>237</v>
      </c>
      <c r="C2" s="881">
        <f>Info!L11</f>
        <v>2025</v>
      </c>
      <c r="D2" s="881"/>
      <c r="E2" s="86"/>
      <c r="F2" s="86"/>
      <c r="G2" s="86"/>
      <c r="H2" s="86"/>
      <c r="I2" s="86"/>
      <c r="J2" s="86"/>
      <c r="K2" s="86"/>
      <c r="L2" s="86"/>
      <c r="M2" s="86"/>
      <c r="N2" s="86"/>
      <c r="O2" s="86"/>
      <c r="P2" s="86"/>
      <c r="Q2" s="86"/>
      <c r="R2" s="87"/>
      <c r="S2" s="86"/>
      <c r="T2" s="86"/>
      <c r="U2" s="162"/>
    </row>
    <row r="3" spans="2:29" ht="52" customHeight="1">
      <c r="B3" s="890"/>
      <c r="C3" s="881"/>
      <c r="D3" s="881"/>
      <c r="E3" s="642"/>
      <c r="F3" s="642"/>
      <c r="G3" s="642"/>
      <c r="H3" s="642"/>
      <c r="I3" s="642"/>
      <c r="J3" s="642"/>
      <c r="K3" s="147"/>
      <c r="L3" s="642"/>
      <c r="M3" s="642"/>
      <c r="N3" s="642"/>
      <c r="O3" s="642"/>
      <c r="P3" s="642"/>
      <c r="Q3" s="642"/>
      <c r="R3" s="148"/>
      <c r="S3" s="148"/>
      <c r="T3" s="164" t="str">
        <f>Info!N3</f>
        <v>v 4.01 /</v>
      </c>
      <c r="U3" s="165">
        <f>Info!O3</f>
        <v>2025</v>
      </c>
      <c r="W3" s="85"/>
      <c r="X3" s="84"/>
      <c r="AC3" s="88">
        <f>K4+0</f>
        <v>30</v>
      </c>
    </row>
    <row r="4" spans="2:29" s="89" customFormat="1" ht="15" customHeight="1">
      <c r="B4" s="891"/>
      <c r="C4" s="882"/>
      <c r="D4" s="882"/>
      <c r="E4" s="643"/>
      <c r="F4" s="643"/>
      <c r="G4" s="643"/>
      <c r="H4" s="643"/>
      <c r="I4" s="643"/>
      <c r="J4" s="643"/>
      <c r="K4" s="427">
        <v>30</v>
      </c>
      <c r="L4" s="643"/>
      <c r="M4" s="643"/>
      <c r="N4" s="643"/>
      <c r="O4" s="643"/>
      <c r="P4" s="643"/>
      <c r="Q4" s="643"/>
      <c r="R4" s="145">
        <f>'Breakdown '!I112</f>
        <v>0.25</v>
      </c>
      <c r="S4" s="145">
        <f>'Breakdown '!I113</f>
        <v>0.1</v>
      </c>
      <c r="T4" s="145">
        <f>'Breakdown '!I114</f>
        <v>0.05</v>
      </c>
      <c r="U4" s="149"/>
    </row>
    <row r="5" spans="2:29" s="90" customFormat="1" ht="32" customHeight="1" thickBot="1">
      <c r="B5" s="429" t="s">
        <v>5</v>
      </c>
      <c r="C5" s="821" t="s">
        <v>6</v>
      </c>
      <c r="D5" s="822"/>
      <c r="E5" s="70" t="s">
        <v>88</v>
      </c>
      <c r="F5" s="71" t="s">
        <v>89</v>
      </c>
      <c r="G5" s="72" t="s">
        <v>7</v>
      </c>
      <c r="H5" s="73" t="s">
        <v>8</v>
      </c>
      <c r="I5" s="74" t="s">
        <v>94</v>
      </c>
      <c r="J5" s="75" t="s">
        <v>95</v>
      </c>
      <c r="K5" s="75" t="s">
        <v>93</v>
      </c>
      <c r="L5" s="76" t="s">
        <v>9</v>
      </c>
      <c r="M5" s="71" t="s">
        <v>11</v>
      </c>
      <c r="N5" s="71" t="s">
        <v>10</v>
      </c>
      <c r="O5" s="74" t="s">
        <v>216</v>
      </c>
      <c r="P5" s="70" t="s">
        <v>12</v>
      </c>
      <c r="Q5" s="77" t="s">
        <v>13</v>
      </c>
      <c r="R5" s="70" t="str">
        <f>'Breakdown '!J112</f>
        <v>Taxes</v>
      </c>
      <c r="S5" s="71" t="str">
        <f>'Breakdown '!J113</f>
        <v>Cushion</v>
      </c>
      <c r="T5" s="78" t="str">
        <f>'Breakdown '!J114</f>
        <v>Retirement</v>
      </c>
      <c r="U5" s="79" t="s">
        <v>14</v>
      </c>
    </row>
    <row r="6" spans="2:29" ht="16" customHeight="1">
      <c r="B6" s="286" t="s">
        <v>92</v>
      </c>
      <c r="C6" s="823">
        <f t="shared" ref="C6:C20" si="0">SUM(E6:G6)</f>
        <v>0</v>
      </c>
      <c r="D6" s="824"/>
      <c r="E6" s="35"/>
      <c r="F6" s="36"/>
      <c r="G6" s="37"/>
      <c r="H6" s="497" t="str">
        <f t="shared" ref="H6:H20" si="1">IF(E6&gt;0,1,"-")</f>
        <v>-</v>
      </c>
      <c r="I6" s="38"/>
      <c r="J6" s="39"/>
      <c r="K6" s="498" t="str">
        <f>IF(J6+K4=AC3, "-", SUM(J6,K4))</f>
        <v>-</v>
      </c>
      <c r="L6" s="40"/>
      <c r="M6" s="322"/>
      <c r="N6" s="41"/>
      <c r="O6" s="499" t="str">
        <f t="shared" ref="O6:O20" si="2">IF(K6="-", "-", J6-I6+1)</f>
        <v>-</v>
      </c>
      <c r="P6" s="500" t="str">
        <f t="shared" ref="P6:P20" si="3">IF(H6=1,O6, "-")</f>
        <v>-</v>
      </c>
      <c r="Q6" s="501" t="str">
        <f>IF(F6&gt;0, O6, "-")</f>
        <v>-</v>
      </c>
      <c r="R6" s="431">
        <f t="shared" ref="R6:R20" si="4">IF(H6=1,PRODUCT(E6,$R$4),0)</f>
        <v>0</v>
      </c>
      <c r="S6" s="64">
        <f t="shared" ref="S6:S20" si="5">(E6+F6)*$S$4</f>
        <v>0</v>
      </c>
      <c r="T6" s="433">
        <f t="shared" ref="T6:T20" si="6">(E6+F6)*$T$4</f>
        <v>0</v>
      </c>
      <c r="U6" s="502">
        <f t="shared" ref="U6:U13" si="7">E6+F6-R6-S6-T6</f>
        <v>0</v>
      </c>
      <c r="W6" s="85"/>
      <c r="X6" s="91"/>
      <c r="Y6" s="91"/>
      <c r="Z6" s="91"/>
      <c r="AA6" s="91"/>
      <c r="AB6" s="92"/>
    </row>
    <row r="7" spans="2:29" ht="16" customHeight="1">
      <c r="B7" s="286" t="s">
        <v>92</v>
      </c>
      <c r="C7" s="825">
        <f t="shared" si="0"/>
        <v>0</v>
      </c>
      <c r="D7" s="826"/>
      <c r="E7" s="42"/>
      <c r="F7" s="43"/>
      <c r="G7" s="44"/>
      <c r="H7" s="503" t="str">
        <f t="shared" si="1"/>
        <v>-</v>
      </c>
      <c r="I7" s="51"/>
      <c r="J7" s="46"/>
      <c r="K7" s="504" t="str">
        <f>IF(J7+K4=AC3, "-", SUM(J7,K4))</f>
        <v>-</v>
      </c>
      <c r="L7" s="47"/>
      <c r="M7" s="323"/>
      <c r="N7" s="48"/>
      <c r="O7" s="505" t="str">
        <f t="shared" si="2"/>
        <v>-</v>
      </c>
      <c r="P7" s="506" t="str">
        <f t="shared" si="3"/>
        <v>-</v>
      </c>
      <c r="Q7" s="507" t="str">
        <f t="shared" ref="Q7:Q20" si="8">IF(F7&gt;0, O7,"-")</f>
        <v>-</v>
      </c>
      <c r="R7" s="440">
        <f t="shared" si="4"/>
        <v>0</v>
      </c>
      <c r="S7" s="65">
        <f t="shared" si="5"/>
        <v>0</v>
      </c>
      <c r="T7" s="441">
        <f t="shared" si="6"/>
        <v>0</v>
      </c>
      <c r="U7" s="508">
        <f t="shared" si="7"/>
        <v>0</v>
      </c>
      <c r="W7" s="85"/>
      <c r="X7" s="91"/>
      <c r="Y7" s="91"/>
      <c r="Z7" s="91"/>
      <c r="AA7" s="91"/>
      <c r="AB7" s="92"/>
    </row>
    <row r="8" spans="2:29" ht="16" customHeight="1">
      <c r="B8" s="286" t="s">
        <v>92</v>
      </c>
      <c r="C8" s="811">
        <f t="shared" si="0"/>
        <v>0</v>
      </c>
      <c r="D8" s="812"/>
      <c r="E8" s="35"/>
      <c r="F8" s="36"/>
      <c r="G8" s="37"/>
      <c r="H8" s="497" t="str">
        <f t="shared" si="1"/>
        <v>-</v>
      </c>
      <c r="I8" s="49"/>
      <c r="J8" s="50"/>
      <c r="K8" s="498" t="str">
        <f>IF(J8+K4=AC3, "-", SUM(J8,K4))</f>
        <v>-</v>
      </c>
      <c r="L8" s="40"/>
      <c r="M8" s="322"/>
      <c r="N8" s="41"/>
      <c r="O8" s="499" t="str">
        <f t="shared" si="2"/>
        <v>-</v>
      </c>
      <c r="P8" s="500" t="str">
        <f t="shared" si="3"/>
        <v>-</v>
      </c>
      <c r="Q8" s="501" t="str">
        <f t="shared" si="8"/>
        <v>-</v>
      </c>
      <c r="R8" s="431">
        <f t="shared" si="4"/>
        <v>0</v>
      </c>
      <c r="S8" s="64">
        <f t="shared" si="5"/>
        <v>0</v>
      </c>
      <c r="T8" s="433">
        <f t="shared" si="6"/>
        <v>0</v>
      </c>
      <c r="U8" s="502">
        <f t="shared" si="7"/>
        <v>0</v>
      </c>
      <c r="W8" s="85"/>
      <c r="X8" s="91"/>
      <c r="Y8" s="91"/>
      <c r="Z8" s="91"/>
      <c r="AA8" s="91"/>
      <c r="AB8" s="92"/>
    </row>
    <row r="9" spans="2:29" ht="16" customHeight="1">
      <c r="B9" s="286" t="s">
        <v>92</v>
      </c>
      <c r="C9" s="825">
        <f t="shared" si="0"/>
        <v>0</v>
      </c>
      <c r="D9" s="826"/>
      <c r="E9" s="42"/>
      <c r="F9" s="43"/>
      <c r="G9" s="44"/>
      <c r="H9" s="503" t="str">
        <f t="shared" si="1"/>
        <v>-</v>
      </c>
      <c r="I9" s="51"/>
      <c r="J9" s="46"/>
      <c r="K9" s="504" t="str">
        <f>IF(J9+K4=AC3, "-", SUM(J9,K4))</f>
        <v>-</v>
      </c>
      <c r="L9" s="52"/>
      <c r="M9" s="323"/>
      <c r="N9" s="48"/>
      <c r="O9" s="505" t="str">
        <f t="shared" si="2"/>
        <v>-</v>
      </c>
      <c r="P9" s="506" t="str">
        <f t="shared" si="3"/>
        <v>-</v>
      </c>
      <c r="Q9" s="507" t="str">
        <f t="shared" si="8"/>
        <v>-</v>
      </c>
      <c r="R9" s="440">
        <f t="shared" si="4"/>
        <v>0</v>
      </c>
      <c r="S9" s="65">
        <f t="shared" si="5"/>
        <v>0</v>
      </c>
      <c r="T9" s="441">
        <f t="shared" si="6"/>
        <v>0</v>
      </c>
      <c r="U9" s="508">
        <f t="shared" si="7"/>
        <v>0</v>
      </c>
      <c r="W9" s="85"/>
      <c r="X9" s="91"/>
      <c r="Y9" s="91"/>
      <c r="Z9" s="91"/>
      <c r="AA9" s="91"/>
      <c r="AB9" s="92"/>
    </row>
    <row r="10" spans="2:29" ht="16" customHeight="1">
      <c r="B10" s="286" t="s">
        <v>92</v>
      </c>
      <c r="C10" s="811">
        <f t="shared" si="0"/>
        <v>0</v>
      </c>
      <c r="D10" s="812"/>
      <c r="E10" s="35"/>
      <c r="F10" s="36"/>
      <c r="G10" s="37"/>
      <c r="H10" s="497" t="str">
        <f t="shared" si="1"/>
        <v>-</v>
      </c>
      <c r="I10" s="38"/>
      <c r="J10" s="39"/>
      <c r="K10" s="498" t="str">
        <f>IF(J10+K4=AC3, "-", SUM(J10,K4))</f>
        <v>-</v>
      </c>
      <c r="L10" s="40"/>
      <c r="M10" s="322"/>
      <c r="N10" s="41"/>
      <c r="O10" s="499" t="str">
        <f t="shared" si="2"/>
        <v>-</v>
      </c>
      <c r="P10" s="500" t="str">
        <f t="shared" si="3"/>
        <v>-</v>
      </c>
      <c r="Q10" s="501" t="str">
        <f t="shared" si="8"/>
        <v>-</v>
      </c>
      <c r="R10" s="431">
        <f t="shared" si="4"/>
        <v>0</v>
      </c>
      <c r="S10" s="64">
        <f t="shared" si="5"/>
        <v>0</v>
      </c>
      <c r="T10" s="433">
        <f t="shared" si="6"/>
        <v>0</v>
      </c>
      <c r="U10" s="502">
        <f t="shared" si="7"/>
        <v>0</v>
      </c>
      <c r="W10" s="85"/>
      <c r="X10" s="91"/>
      <c r="Y10" s="91"/>
      <c r="Z10" s="91"/>
      <c r="AA10" s="91"/>
      <c r="AB10" s="92"/>
    </row>
    <row r="11" spans="2:29" ht="16" customHeight="1">
      <c r="B11" s="286" t="s">
        <v>92</v>
      </c>
      <c r="C11" s="825">
        <f t="shared" si="0"/>
        <v>0</v>
      </c>
      <c r="D11" s="826"/>
      <c r="E11" s="42"/>
      <c r="F11" s="43"/>
      <c r="G11" s="44"/>
      <c r="H11" s="503" t="str">
        <f t="shared" si="1"/>
        <v>-</v>
      </c>
      <c r="I11" s="45"/>
      <c r="J11" s="46"/>
      <c r="K11" s="504" t="str">
        <f>IF(J11+K4=AC3, "-", SUM(J11,K4))</f>
        <v>-</v>
      </c>
      <c r="L11" s="47"/>
      <c r="M11" s="323"/>
      <c r="N11" s="48"/>
      <c r="O11" s="505" t="str">
        <f t="shared" si="2"/>
        <v>-</v>
      </c>
      <c r="P11" s="506" t="str">
        <f t="shared" si="3"/>
        <v>-</v>
      </c>
      <c r="Q11" s="507" t="str">
        <f t="shared" si="8"/>
        <v>-</v>
      </c>
      <c r="R11" s="440">
        <f t="shared" si="4"/>
        <v>0</v>
      </c>
      <c r="S11" s="65">
        <f t="shared" si="5"/>
        <v>0</v>
      </c>
      <c r="T11" s="441">
        <f t="shared" si="6"/>
        <v>0</v>
      </c>
      <c r="U11" s="508">
        <f t="shared" si="7"/>
        <v>0</v>
      </c>
      <c r="W11" s="85"/>
      <c r="X11" s="91"/>
      <c r="Y11" s="91"/>
      <c r="Z11" s="91"/>
      <c r="AA11" s="91"/>
      <c r="AB11" s="92"/>
    </row>
    <row r="12" spans="2:29" ht="16" customHeight="1">
      <c r="B12" s="286" t="s">
        <v>92</v>
      </c>
      <c r="C12" s="811">
        <f t="shared" si="0"/>
        <v>0</v>
      </c>
      <c r="D12" s="812"/>
      <c r="E12" s="35"/>
      <c r="F12" s="36"/>
      <c r="G12" s="37"/>
      <c r="H12" s="497" t="str">
        <f t="shared" si="1"/>
        <v>-</v>
      </c>
      <c r="I12" s="49"/>
      <c r="J12" s="50"/>
      <c r="K12" s="498" t="str">
        <f>IF(J12+K4=AC3, "-", SUM(J12,K4))</f>
        <v>-</v>
      </c>
      <c r="L12" s="40"/>
      <c r="M12" s="322"/>
      <c r="N12" s="41"/>
      <c r="O12" s="499" t="str">
        <f t="shared" si="2"/>
        <v>-</v>
      </c>
      <c r="P12" s="500" t="str">
        <f t="shared" si="3"/>
        <v>-</v>
      </c>
      <c r="Q12" s="501" t="str">
        <f t="shared" si="8"/>
        <v>-</v>
      </c>
      <c r="R12" s="431">
        <f t="shared" si="4"/>
        <v>0</v>
      </c>
      <c r="S12" s="64">
        <f t="shared" si="5"/>
        <v>0</v>
      </c>
      <c r="T12" s="433">
        <f t="shared" si="6"/>
        <v>0</v>
      </c>
      <c r="U12" s="502">
        <f t="shared" si="7"/>
        <v>0</v>
      </c>
      <c r="W12" s="85"/>
      <c r="X12" s="91"/>
      <c r="Y12" s="91"/>
      <c r="Z12" s="91"/>
      <c r="AA12" s="91"/>
      <c r="AB12" s="92"/>
    </row>
    <row r="13" spans="2:29" ht="16" customHeight="1">
      <c r="B13" s="286" t="s">
        <v>92</v>
      </c>
      <c r="C13" s="825">
        <f t="shared" si="0"/>
        <v>0</v>
      </c>
      <c r="D13" s="826"/>
      <c r="E13" s="42"/>
      <c r="F13" s="43"/>
      <c r="G13" s="44"/>
      <c r="H13" s="503" t="str">
        <f t="shared" si="1"/>
        <v>-</v>
      </c>
      <c r="I13" s="45"/>
      <c r="J13" s="46"/>
      <c r="K13" s="504" t="str">
        <f>IF(J13+K4=AC3, "-", SUM(J13,K4))</f>
        <v>-</v>
      </c>
      <c r="L13" s="47"/>
      <c r="M13" s="323"/>
      <c r="N13" s="48"/>
      <c r="O13" s="505" t="str">
        <f t="shared" si="2"/>
        <v>-</v>
      </c>
      <c r="P13" s="506" t="str">
        <f t="shared" si="3"/>
        <v>-</v>
      </c>
      <c r="Q13" s="507" t="str">
        <f t="shared" si="8"/>
        <v>-</v>
      </c>
      <c r="R13" s="440">
        <f t="shared" si="4"/>
        <v>0</v>
      </c>
      <c r="S13" s="65">
        <f t="shared" si="5"/>
        <v>0</v>
      </c>
      <c r="T13" s="441">
        <f t="shared" si="6"/>
        <v>0</v>
      </c>
      <c r="U13" s="508">
        <f t="shared" si="7"/>
        <v>0</v>
      </c>
      <c r="W13" s="85"/>
      <c r="X13" s="91"/>
      <c r="Y13" s="91"/>
      <c r="Z13" s="91"/>
      <c r="AA13" s="91"/>
      <c r="AB13" s="92"/>
    </row>
    <row r="14" spans="2:29" ht="16" customHeight="1">
      <c r="B14" s="286" t="s">
        <v>92</v>
      </c>
      <c r="C14" s="811">
        <f t="shared" si="0"/>
        <v>0</v>
      </c>
      <c r="D14" s="812"/>
      <c r="E14" s="35"/>
      <c r="F14" s="36"/>
      <c r="G14" s="37"/>
      <c r="H14" s="497" t="str">
        <f t="shared" si="1"/>
        <v>-</v>
      </c>
      <c r="I14" s="49"/>
      <c r="J14" s="50"/>
      <c r="K14" s="498" t="str">
        <f>IF(J14+K4=AC3, "-", SUM(J14,K4))</f>
        <v>-</v>
      </c>
      <c r="L14" s="40"/>
      <c r="M14" s="322"/>
      <c r="N14" s="41"/>
      <c r="O14" s="499" t="str">
        <f t="shared" si="2"/>
        <v>-</v>
      </c>
      <c r="P14" s="500" t="str">
        <f t="shared" si="3"/>
        <v>-</v>
      </c>
      <c r="Q14" s="501" t="str">
        <f t="shared" si="8"/>
        <v>-</v>
      </c>
      <c r="R14" s="431">
        <f t="shared" si="4"/>
        <v>0</v>
      </c>
      <c r="S14" s="64">
        <f t="shared" si="5"/>
        <v>0</v>
      </c>
      <c r="T14" s="433">
        <f t="shared" si="6"/>
        <v>0</v>
      </c>
      <c r="U14" s="502">
        <f t="shared" ref="U14:U19" si="9">E14+F14-R14-S14-T14</f>
        <v>0</v>
      </c>
      <c r="W14" s="85"/>
      <c r="X14" s="91"/>
      <c r="Y14" s="91"/>
      <c r="Z14" s="91"/>
      <c r="AA14" s="91"/>
      <c r="AB14" s="92"/>
    </row>
    <row r="15" spans="2:29" ht="16" customHeight="1">
      <c r="B15" s="286" t="s">
        <v>92</v>
      </c>
      <c r="C15" s="825">
        <f t="shared" si="0"/>
        <v>0</v>
      </c>
      <c r="D15" s="826"/>
      <c r="E15" s="42"/>
      <c r="F15" s="43"/>
      <c r="G15" s="44"/>
      <c r="H15" s="503" t="str">
        <f t="shared" si="1"/>
        <v>-</v>
      </c>
      <c r="I15" s="45"/>
      <c r="J15" s="46"/>
      <c r="K15" s="504" t="str">
        <f>IF(J15+K4=AC3, "-", SUM(J15,K4))</f>
        <v>-</v>
      </c>
      <c r="L15" s="47"/>
      <c r="M15" s="323"/>
      <c r="N15" s="48"/>
      <c r="O15" s="505" t="str">
        <f t="shared" si="2"/>
        <v>-</v>
      </c>
      <c r="P15" s="506" t="str">
        <f t="shared" si="3"/>
        <v>-</v>
      </c>
      <c r="Q15" s="507" t="str">
        <f t="shared" si="8"/>
        <v>-</v>
      </c>
      <c r="R15" s="440">
        <f t="shared" si="4"/>
        <v>0</v>
      </c>
      <c r="S15" s="65">
        <f t="shared" si="5"/>
        <v>0</v>
      </c>
      <c r="T15" s="441">
        <f t="shared" si="6"/>
        <v>0</v>
      </c>
      <c r="U15" s="508">
        <f t="shared" si="9"/>
        <v>0</v>
      </c>
      <c r="W15" s="85"/>
      <c r="X15" s="91"/>
      <c r="Y15" s="91"/>
      <c r="Z15" s="91"/>
      <c r="AA15" s="91"/>
      <c r="AB15" s="92"/>
    </row>
    <row r="16" spans="2:29" ht="16" customHeight="1">
      <c r="B16" s="286" t="s">
        <v>92</v>
      </c>
      <c r="C16" s="811">
        <f t="shared" si="0"/>
        <v>0</v>
      </c>
      <c r="D16" s="812"/>
      <c r="E16" s="35"/>
      <c r="F16" s="36"/>
      <c r="G16" s="37"/>
      <c r="H16" s="497" t="str">
        <f t="shared" si="1"/>
        <v>-</v>
      </c>
      <c r="I16" s="49"/>
      <c r="J16" s="50"/>
      <c r="K16" s="498" t="str">
        <f>IF(J16+K4=AC3, "-", SUM(J16,K4))</f>
        <v>-</v>
      </c>
      <c r="L16" s="40"/>
      <c r="M16" s="322"/>
      <c r="N16" s="41"/>
      <c r="O16" s="499" t="str">
        <f t="shared" si="2"/>
        <v>-</v>
      </c>
      <c r="P16" s="500" t="str">
        <f t="shared" si="3"/>
        <v>-</v>
      </c>
      <c r="Q16" s="501" t="str">
        <f t="shared" si="8"/>
        <v>-</v>
      </c>
      <c r="R16" s="431">
        <f t="shared" si="4"/>
        <v>0</v>
      </c>
      <c r="S16" s="64">
        <f t="shared" si="5"/>
        <v>0</v>
      </c>
      <c r="T16" s="433">
        <f t="shared" si="6"/>
        <v>0</v>
      </c>
      <c r="U16" s="502">
        <f t="shared" si="9"/>
        <v>0</v>
      </c>
      <c r="W16" s="85"/>
      <c r="X16" s="91"/>
      <c r="Y16" s="91"/>
      <c r="Z16" s="91"/>
      <c r="AA16" s="91"/>
      <c r="AB16" s="92"/>
    </row>
    <row r="17" spans="2:32" ht="16" customHeight="1">
      <c r="B17" s="286" t="s">
        <v>92</v>
      </c>
      <c r="C17" s="825">
        <f t="shared" si="0"/>
        <v>0</v>
      </c>
      <c r="D17" s="826"/>
      <c r="E17" s="42"/>
      <c r="F17" s="43"/>
      <c r="G17" s="44"/>
      <c r="H17" s="503" t="str">
        <f t="shared" si="1"/>
        <v>-</v>
      </c>
      <c r="I17" s="45"/>
      <c r="J17" s="46"/>
      <c r="K17" s="504" t="str">
        <f>IF(J17+K4=AC3, "-", SUM(J17,K4))</f>
        <v>-</v>
      </c>
      <c r="L17" s="47"/>
      <c r="M17" s="323"/>
      <c r="N17" s="48"/>
      <c r="O17" s="505" t="str">
        <f t="shared" si="2"/>
        <v>-</v>
      </c>
      <c r="P17" s="506" t="str">
        <f t="shared" si="3"/>
        <v>-</v>
      </c>
      <c r="Q17" s="507" t="str">
        <f t="shared" si="8"/>
        <v>-</v>
      </c>
      <c r="R17" s="440">
        <f t="shared" si="4"/>
        <v>0</v>
      </c>
      <c r="S17" s="65">
        <f t="shared" si="5"/>
        <v>0</v>
      </c>
      <c r="T17" s="441">
        <f t="shared" si="6"/>
        <v>0</v>
      </c>
      <c r="U17" s="508">
        <f t="shared" si="9"/>
        <v>0</v>
      </c>
      <c r="W17" s="85"/>
      <c r="X17" s="91"/>
      <c r="Y17" s="91"/>
      <c r="Z17" s="91"/>
      <c r="AA17" s="91"/>
      <c r="AB17" s="92"/>
    </row>
    <row r="18" spans="2:32" ht="16" customHeight="1">
      <c r="B18" s="286" t="s">
        <v>92</v>
      </c>
      <c r="C18" s="811">
        <f t="shared" si="0"/>
        <v>0</v>
      </c>
      <c r="D18" s="812"/>
      <c r="E18" s="35"/>
      <c r="F18" s="36"/>
      <c r="G18" s="37"/>
      <c r="H18" s="497" t="str">
        <f t="shared" si="1"/>
        <v>-</v>
      </c>
      <c r="I18" s="49"/>
      <c r="J18" s="50"/>
      <c r="K18" s="498" t="str">
        <f>IF(J18+K4=AC3, "-", SUM(J18,K4))</f>
        <v>-</v>
      </c>
      <c r="L18" s="40"/>
      <c r="M18" s="322"/>
      <c r="N18" s="41"/>
      <c r="O18" s="499" t="str">
        <f t="shared" si="2"/>
        <v>-</v>
      </c>
      <c r="P18" s="500" t="str">
        <f t="shared" si="3"/>
        <v>-</v>
      </c>
      <c r="Q18" s="501" t="str">
        <f t="shared" si="8"/>
        <v>-</v>
      </c>
      <c r="R18" s="431">
        <f t="shared" si="4"/>
        <v>0</v>
      </c>
      <c r="S18" s="64">
        <f t="shared" si="5"/>
        <v>0</v>
      </c>
      <c r="T18" s="433">
        <f t="shared" si="6"/>
        <v>0</v>
      </c>
      <c r="U18" s="502">
        <f t="shared" si="9"/>
        <v>0</v>
      </c>
      <c r="W18" s="85"/>
      <c r="X18" s="91"/>
      <c r="Y18" s="91"/>
      <c r="Z18" s="91"/>
      <c r="AA18" s="91"/>
      <c r="AB18" s="92"/>
    </row>
    <row r="19" spans="2:32" ht="16" customHeight="1">
      <c r="B19" s="286" t="s">
        <v>92</v>
      </c>
      <c r="C19" s="825">
        <f t="shared" si="0"/>
        <v>0</v>
      </c>
      <c r="D19" s="826"/>
      <c r="E19" s="42"/>
      <c r="F19" s="43"/>
      <c r="G19" s="44"/>
      <c r="H19" s="503" t="str">
        <f t="shared" si="1"/>
        <v>-</v>
      </c>
      <c r="I19" s="45"/>
      <c r="J19" s="46"/>
      <c r="K19" s="504" t="str">
        <f>IF(J19+K4=AC3, "-", SUM(J19,K4))</f>
        <v>-</v>
      </c>
      <c r="L19" s="47"/>
      <c r="M19" s="323"/>
      <c r="N19" s="48"/>
      <c r="O19" s="505" t="str">
        <f t="shared" si="2"/>
        <v>-</v>
      </c>
      <c r="P19" s="506" t="str">
        <f t="shared" si="3"/>
        <v>-</v>
      </c>
      <c r="Q19" s="507" t="str">
        <f t="shared" si="8"/>
        <v>-</v>
      </c>
      <c r="R19" s="440">
        <f t="shared" si="4"/>
        <v>0</v>
      </c>
      <c r="S19" s="65">
        <f t="shared" si="5"/>
        <v>0</v>
      </c>
      <c r="T19" s="441">
        <f t="shared" si="6"/>
        <v>0</v>
      </c>
      <c r="U19" s="508">
        <f t="shared" si="9"/>
        <v>0</v>
      </c>
      <c r="W19" s="85"/>
      <c r="X19" s="91"/>
      <c r="Y19" s="91"/>
      <c r="Z19" s="91"/>
      <c r="AA19" s="91"/>
      <c r="AB19" s="92"/>
    </row>
    <row r="20" spans="2:32" ht="16" customHeight="1">
      <c r="B20" s="286" t="s">
        <v>92</v>
      </c>
      <c r="C20" s="827">
        <f t="shared" si="0"/>
        <v>0</v>
      </c>
      <c r="D20" s="828"/>
      <c r="E20" s="35"/>
      <c r="F20" s="36"/>
      <c r="G20" s="37"/>
      <c r="H20" s="497" t="str">
        <f t="shared" si="1"/>
        <v>-</v>
      </c>
      <c r="I20" s="49"/>
      <c r="J20" s="50"/>
      <c r="K20" s="498" t="str">
        <f>IF(J20+K4=AC3, "-", SUM(J20,K4))</f>
        <v>-</v>
      </c>
      <c r="L20" s="40"/>
      <c r="M20" s="322"/>
      <c r="N20" s="41"/>
      <c r="O20" s="499" t="str">
        <f t="shared" si="2"/>
        <v>-</v>
      </c>
      <c r="P20" s="500" t="str">
        <f t="shared" si="3"/>
        <v>-</v>
      </c>
      <c r="Q20" s="501" t="str">
        <f t="shared" si="8"/>
        <v>-</v>
      </c>
      <c r="R20" s="431">
        <f t="shared" si="4"/>
        <v>0</v>
      </c>
      <c r="S20" s="64">
        <f t="shared" si="5"/>
        <v>0</v>
      </c>
      <c r="T20" s="433">
        <f t="shared" si="6"/>
        <v>0</v>
      </c>
      <c r="U20" s="502">
        <f>E20+F20-R20-S20-T20</f>
        <v>0</v>
      </c>
      <c r="W20" s="85"/>
      <c r="X20" s="91"/>
      <c r="Y20" s="91"/>
      <c r="Z20" s="91"/>
      <c r="AA20" s="91"/>
      <c r="AB20" s="92"/>
    </row>
    <row r="21" spans="2:32" s="96" customFormat="1" ht="32" customHeight="1" thickBot="1">
      <c r="B21" s="68" t="s">
        <v>3</v>
      </c>
      <c r="C21" s="829">
        <f>SUM(C6:D20)</f>
        <v>0</v>
      </c>
      <c r="D21" s="830"/>
      <c r="E21" s="56">
        <f>SUM(E6:E20)</f>
        <v>0</v>
      </c>
      <c r="F21" s="57">
        <f>SUM(F6:F20)</f>
        <v>0</v>
      </c>
      <c r="G21" s="58">
        <f>SUM(G6:G20)</f>
        <v>0</v>
      </c>
      <c r="H21" s="59">
        <f>SUM(H6:H20)</f>
        <v>0</v>
      </c>
      <c r="I21" s="93"/>
      <c r="J21" s="94"/>
      <c r="K21" s="94"/>
      <c r="L21" s="95"/>
      <c r="M21" s="453">
        <f t="shared" ref="M21:U21" si="10">SUM(M6:M20)</f>
        <v>0</v>
      </c>
      <c r="N21" s="60">
        <f t="shared" si="10"/>
        <v>0</v>
      </c>
      <c r="O21" s="61">
        <f t="shared" si="10"/>
        <v>0</v>
      </c>
      <c r="P21" s="62">
        <f t="shared" si="10"/>
        <v>0</v>
      </c>
      <c r="Q21" s="63">
        <f t="shared" si="10"/>
        <v>0</v>
      </c>
      <c r="R21" s="55">
        <f t="shared" si="10"/>
        <v>0</v>
      </c>
      <c r="S21" s="66">
        <f t="shared" si="10"/>
        <v>0</v>
      </c>
      <c r="T21" s="66">
        <f t="shared" si="10"/>
        <v>0</v>
      </c>
      <c r="U21" s="67">
        <f t="shared" si="10"/>
        <v>0</v>
      </c>
    </row>
    <row r="22" spans="2:32" ht="15" customHeight="1" thickTop="1">
      <c r="B22" s="158"/>
      <c r="C22" s="157"/>
      <c r="D22" s="97"/>
      <c r="E22" s="98"/>
      <c r="F22" s="99"/>
      <c r="G22" s="99"/>
      <c r="H22" s="100"/>
      <c r="I22" s="101"/>
      <c r="J22" s="101"/>
      <c r="K22" s="101"/>
      <c r="Q22" s="157"/>
      <c r="R22" s="831" t="s">
        <v>38</v>
      </c>
      <c r="S22" s="831"/>
      <c r="T22" s="831"/>
      <c r="U22" s="833">
        <f>'Breakdown '!D32</f>
        <v>6438.35</v>
      </c>
      <c r="X22" s="84"/>
      <c r="AF22" s="92"/>
    </row>
    <row r="23" spans="2:32" ht="17" customHeight="1">
      <c r="B23" s="104"/>
      <c r="D23" s="97"/>
      <c r="E23" s="98"/>
      <c r="F23" s="99"/>
      <c r="G23" s="99"/>
      <c r="H23" s="100"/>
      <c r="I23" s="101"/>
      <c r="J23" s="101"/>
      <c r="K23" s="101"/>
      <c r="M23" s="102"/>
      <c r="N23" s="102"/>
      <c r="R23" s="832"/>
      <c r="S23" s="832"/>
      <c r="T23" s="832"/>
      <c r="U23" s="834"/>
      <c r="X23" s="84"/>
      <c r="AF23" s="92"/>
    </row>
    <row r="24" spans="2:32" ht="17" customHeight="1">
      <c r="B24" s="835" t="s">
        <v>143</v>
      </c>
      <c r="C24" s="160"/>
      <c r="D24" s="97"/>
      <c r="R24" s="837" t="s">
        <v>125</v>
      </c>
      <c r="S24" s="838"/>
      <c r="T24" s="838"/>
      <c r="U24" s="841">
        <f>U21-U22</f>
        <v>-6438.35</v>
      </c>
      <c r="X24" s="84"/>
      <c r="AF24" s="92"/>
    </row>
    <row r="25" spans="2:32" ht="20" customHeight="1" thickBot="1">
      <c r="B25" s="836"/>
      <c r="C25" s="161"/>
      <c r="E25" s="98"/>
      <c r="F25" s="99"/>
      <c r="G25" s="99"/>
      <c r="H25" s="100"/>
      <c r="I25" s="101"/>
      <c r="J25" s="101"/>
      <c r="K25" s="101"/>
      <c r="Q25" s="159"/>
      <c r="R25" s="839"/>
      <c r="S25" s="840"/>
      <c r="T25" s="840"/>
      <c r="U25" s="842"/>
      <c r="X25" s="84"/>
      <c r="AE25" s="92"/>
    </row>
    <row r="26" spans="2:32" ht="24" customHeight="1" thickTop="1">
      <c r="B26" s="104"/>
      <c r="E26" s="150"/>
      <c r="F26" s="151"/>
      <c r="G26" s="151"/>
      <c r="H26" s="151"/>
      <c r="I26" s="151"/>
      <c r="J26" s="850" t="s">
        <v>124</v>
      </c>
      <c r="K26" s="850"/>
      <c r="L26" s="151"/>
      <c r="M26" s="151"/>
      <c r="N26" s="151"/>
      <c r="O26" s="151"/>
      <c r="P26" s="152"/>
      <c r="Q26" s="96"/>
      <c r="R26" s="96"/>
      <c r="S26" s="96"/>
      <c r="T26" s="92"/>
      <c r="U26" s="105"/>
      <c r="X26" s="84"/>
    </row>
    <row r="27" spans="2:32" s="90" customFormat="1" ht="21" customHeight="1" thickBot="1">
      <c r="B27" s="106"/>
      <c r="E27" s="153"/>
      <c r="F27" s="457" t="s">
        <v>1</v>
      </c>
      <c r="G27" s="851" t="s">
        <v>16</v>
      </c>
      <c r="H27" s="852"/>
      <c r="I27" s="853"/>
      <c r="J27" s="509" t="s">
        <v>2</v>
      </c>
      <c r="K27" s="458" t="s">
        <v>17</v>
      </c>
      <c r="L27" s="854" t="s">
        <v>18</v>
      </c>
      <c r="M27" s="855"/>
      <c r="N27" s="855"/>
      <c r="O27" s="855"/>
      <c r="P27" s="856"/>
      <c r="Q27" s="88"/>
      <c r="R27" s="88"/>
      <c r="S27" s="88"/>
      <c r="U27" s="107"/>
    </row>
    <row r="28" spans="2:32" ht="16" customHeight="1">
      <c r="B28" s="106"/>
      <c r="E28" s="108" t="s">
        <v>99</v>
      </c>
      <c r="F28" s="33"/>
      <c r="G28" s="885"/>
      <c r="H28" s="886"/>
      <c r="I28" s="887"/>
      <c r="J28" s="25"/>
      <c r="K28" s="24"/>
      <c r="L28" s="857"/>
      <c r="M28" s="858"/>
      <c r="N28" s="858"/>
      <c r="O28" s="858"/>
      <c r="P28" s="859"/>
      <c r="Q28" s="88"/>
      <c r="R28" s="88"/>
      <c r="S28" s="88"/>
      <c r="U28" s="105"/>
      <c r="V28" s="92"/>
      <c r="X28" s="84"/>
    </row>
    <row r="29" spans="2:32" ht="16" customHeight="1">
      <c r="B29" s="106"/>
      <c r="E29" s="109" t="s">
        <v>100</v>
      </c>
      <c r="F29" s="32"/>
      <c r="G29" s="846"/>
      <c r="H29" s="847"/>
      <c r="I29" s="848"/>
      <c r="J29" s="22"/>
      <c r="K29" s="23"/>
      <c r="L29" s="846"/>
      <c r="M29" s="847"/>
      <c r="N29" s="847"/>
      <c r="O29" s="847"/>
      <c r="P29" s="848"/>
      <c r="Q29" s="88"/>
      <c r="R29" s="88"/>
      <c r="S29" s="88"/>
      <c r="U29" s="105"/>
      <c r="X29" s="84"/>
    </row>
    <row r="30" spans="2:32" ht="16" customHeight="1">
      <c r="B30" s="106"/>
      <c r="E30" s="108" t="s">
        <v>101</v>
      </c>
      <c r="F30" s="33"/>
      <c r="G30" s="843"/>
      <c r="H30" s="844"/>
      <c r="I30" s="845"/>
      <c r="J30" s="25"/>
      <c r="K30" s="24"/>
      <c r="L30" s="843"/>
      <c r="M30" s="844"/>
      <c r="N30" s="844"/>
      <c r="O30" s="844"/>
      <c r="P30" s="845"/>
      <c r="Q30" s="88"/>
      <c r="R30" s="88"/>
      <c r="S30" s="88"/>
      <c r="U30" s="105"/>
      <c r="X30" s="84"/>
    </row>
    <row r="31" spans="2:32" ht="16" customHeight="1">
      <c r="B31" s="106"/>
      <c r="E31" s="109" t="s">
        <v>102</v>
      </c>
      <c r="F31" s="32"/>
      <c r="G31" s="846"/>
      <c r="H31" s="847"/>
      <c r="I31" s="848"/>
      <c r="J31" s="22"/>
      <c r="K31" s="21"/>
      <c r="L31" s="846"/>
      <c r="M31" s="847"/>
      <c r="N31" s="847"/>
      <c r="O31" s="847"/>
      <c r="P31" s="848"/>
      <c r="Q31" s="88"/>
      <c r="R31" s="88"/>
      <c r="S31" s="88"/>
      <c r="U31" s="105"/>
      <c r="X31" s="84"/>
    </row>
    <row r="32" spans="2:32" ht="16" customHeight="1">
      <c r="B32" s="849" t="str">
        <f>Info!F11&amp;"'s"</f>
        <v>Clem Harrod's</v>
      </c>
      <c r="C32" s="110"/>
      <c r="D32" s="110"/>
      <c r="E32" s="108" t="s">
        <v>103</v>
      </c>
      <c r="F32" s="33"/>
      <c r="G32" s="843"/>
      <c r="H32" s="844"/>
      <c r="I32" s="845"/>
      <c r="J32" s="25"/>
      <c r="K32" s="24"/>
      <c r="L32" s="843"/>
      <c r="M32" s="844"/>
      <c r="N32" s="844"/>
      <c r="O32" s="844"/>
      <c r="P32" s="845"/>
      <c r="Q32" s="88"/>
      <c r="R32" s="860" t="s">
        <v>321</v>
      </c>
      <c r="S32" s="860"/>
      <c r="T32" s="860"/>
      <c r="U32" s="105"/>
      <c r="X32" s="84"/>
    </row>
    <row r="33" spans="2:21" s="84" customFormat="1" ht="16" customHeight="1">
      <c r="B33" s="849"/>
      <c r="C33" s="110"/>
      <c r="D33" s="110"/>
      <c r="E33" s="109" t="s">
        <v>104</v>
      </c>
      <c r="F33" s="32"/>
      <c r="G33" s="846"/>
      <c r="H33" s="847"/>
      <c r="I33" s="848"/>
      <c r="J33" s="22"/>
      <c r="K33" s="21"/>
      <c r="L33" s="846"/>
      <c r="M33" s="847"/>
      <c r="N33" s="847"/>
      <c r="O33" s="847"/>
      <c r="P33" s="848"/>
      <c r="Q33" s="88"/>
      <c r="R33" s="860"/>
      <c r="S33" s="860"/>
      <c r="T33" s="860"/>
      <c r="U33" s="105"/>
    </row>
    <row r="34" spans="2:21" s="84" customFormat="1" ht="16" customHeight="1">
      <c r="B34" s="861" t="s">
        <v>157</v>
      </c>
      <c r="C34" s="111"/>
      <c r="D34" s="111"/>
      <c r="E34" s="108" t="s">
        <v>105</v>
      </c>
      <c r="F34" s="33"/>
      <c r="G34" s="843"/>
      <c r="H34" s="844"/>
      <c r="I34" s="845"/>
      <c r="J34" s="25"/>
      <c r="K34" s="24"/>
      <c r="L34" s="843"/>
      <c r="M34" s="844"/>
      <c r="N34" s="844"/>
      <c r="O34" s="844"/>
      <c r="P34" s="845"/>
      <c r="Q34" s="88"/>
      <c r="R34" s="863" t="s">
        <v>322</v>
      </c>
      <c r="S34" s="863"/>
      <c r="T34" s="863"/>
      <c r="U34" s="105"/>
    </row>
    <row r="35" spans="2:21" s="84" customFormat="1" ht="16" customHeight="1">
      <c r="B35" s="883"/>
      <c r="C35" s="111"/>
      <c r="D35" s="111"/>
      <c r="E35" s="109" t="s">
        <v>106</v>
      </c>
      <c r="F35" s="32"/>
      <c r="G35" s="846"/>
      <c r="H35" s="847"/>
      <c r="I35" s="848"/>
      <c r="J35" s="22"/>
      <c r="K35" s="26"/>
      <c r="L35" s="846"/>
      <c r="M35" s="847"/>
      <c r="N35" s="847"/>
      <c r="O35" s="847"/>
      <c r="P35" s="848"/>
      <c r="Q35" s="88"/>
      <c r="R35" s="864"/>
      <c r="S35" s="864"/>
      <c r="T35" s="864"/>
      <c r="U35" s="155"/>
    </row>
    <row r="36" spans="2:21" s="84" customFormat="1" ht="16" customHeight="1">
      <c r="B36" s="112"/>
      <c r="C36" s="113"/>
      <c r="D36" s="114"/>
      <c r="E36" s="108" t="s">
        <v>107</v>
      </c>
      <c r="F36" s="33"/>
      <c r="G36" s="843"/>
      <c r="H36" s="844"/>
      <c r="I36" s="845"/>
      <c r="J36" s="25"/>
      <c r="K36" s="27"/>
      <c r="L36" s="843"/>
      <c r="M36" s="844"/>
      <c r="N36" s="844"/>
      <c r="O36" s="844"/>
      <c r="P36" s="845"/>
      <c r="Q36" s="88"/>
      <c r="R36" s="156"/>
      <c r="S36" s="156"/>
      <c r="T36" s="156"/>
      <c r="U36" s="105"/>
    </row>
    <row r="37" spans="2:21" s="84" customFormat="1" ht="16" customHeight="1">
      <c r="B37" s="80" t="str">
        <f>Info!F12</f>
        <v>CLEMCO.AV</v>
      </c>
      <c r="C37" s="113"/>
      <c r="E37" s="109" t="s">
        <v>108</v>
      </c>
      <c r="F37" s="32"/>
      <c r="G37" s="846"/>
      <c r="H37" s="847"/>
      <c r="I37" s="848"/>
      <c r="J37" s="22"/>
      <c r="K37" s="26"/>
      <c r="L37" s="846"/>
      <c r="M37" s="847"/>
      <c r="N37" s="847"/>
      <c r="O37" s="847"/>
      <c r="P37" s="848"/>
      <c r="Q37" s="88"/>
      <c r="R37" s="865" t="s">
        <v>323</v>
      </c>
      <c r="S37" s="865"/>
      <c r="T37" s="865"/>
      <c r="U37" s="866"/>
    </row>
    <row r="38" spans="2:21" s="84" customFormat="1" ht="16" customHeight="1">
      <c r="B38" s="80"/>
      <c r="C38" s="113"/>
      <c r="E38" s="108" t="s">
        <v>109</v>
      </c>
      <c r="F38" s="33"/>
      <c r="G38" s="843"/>
      <c r="H38" s="844"/>
      <c r="I38" s="845"/>
      <c r="J38" s="25"/>
      <c r="K38" s="27"/>
      <c r="L38" s="843"/>
      <c r="M38" s="844"/>
      <c r="N38" s="844"/>
      <c r="O38" s="844"/>
      <c r="P38" s="845"/>
      <c r="Q38" s="88"/>
      <c r="R38" s="865"/>
      <c r="S38" s="865"/>
      <c r="T38" s="865"/>
      <c r="U38" s="866"/>
    </row>
    <row r="39" spans="2:21" s="84" customFormat="1" ht="16" customHeight="1">
      <c r="B39" s="81" t="str">
        <f>Info!F15</f>
        <v>101 Projection Way</v>
      </c>
      <c r="C39" s="113"/>
      <c r="E39" s="109" t="s">
        <v>110</v>
      </c>
      <c r="F39" s="32"/>
      <c r="G39" s="846"/>
      <c r="H39" s="847"/>
      <c r="I39" s="848"/>
      <c r="J39" s="22"/>
      <c r="K39" s="26"/>
      <c r="L39" s="846"/>
      <c r="M39" s="847"/>
      <c r="N39" s="847"/>
      <c r="O39" s="847"/>
      <c r="P39" s="848"/>
      <c r="Q39" s="88"/>
      <c r="R39" s="865"/>
      <c r="S39" s="865"/>
      <c r="T39" s="865"/>
      <c r="U39" s="866"/>
    </row>
    <row r="40" spans="2:21" s="84" customFormat="1" ht="16" customHeight="1">
      <c r="B40" s="81" t="str">
        <f>Info!F16</f>
        <v>Virtually Everywhere, US 12345</v>
      </c>
      <c r="C40" s="113"/>
      <c r="E40" s="108" t="s">
        <v>111</v>
      </c>
      <c r="F40" s="33"/>
      <c r="G40" s="843"/>
      <c r="H40" s="844"/>
      <c r="I40" s="845"/>
      <c r="J40" s="25"/>
      <c r="K40" s="27"/>
      <c r="L40" s="843"/>
      <c r="M40" s="844"/>
      <c r="N40" s="844"/>
      <c r="O40" s="844"/>
      <c r="P40" s="845"/>
      <c r="Q40" s="88"/>
      <c r="R40" s="865"/>
      <c r="S40" s="865"/>
      <c r="T40" s="865"/>
      <c r="U40" s="866"/>
    </row>
    <row r="41" spans="2:21" s="84" customFormat="1" ht="16" customHeight="1">
      <c r="B41" s="81"/>
      <c r="C41" s="113"/>
      <c r="E41" s="109" t="s">
        <v>112</v>
      </c>
      <c r="F41" s="32"/>
      <c r="G41" s="846"/>
      <c r="H41" s="847"/>
      <c r="I41" s="848"/>
      <c r="J41" s="22"/>
      <c r="K41" s="26"/>
      <c r="L41" s="846"/>
      <c r="M41" s="847"/>
      <c r="N41" s="847"/>
      <c r="O41" s="847"/>
      <c r="P41" s="848"/>
      <c r="Q41" s="88"/>
      <c r="R41" s="865"/>
      <c r="S41" s="865"/>
      <c r="T41" s="865"/>
      <c r="U41" s="866"/>
    </row>
    <row r="42" spans="2:21" s="84" customFormat="1" ht="16" customHeight="1">
      <c r="B42" s="81" t="str">
        <f>Info!F17</f>
        <v>813-555-CLEM</v>
      </c>
      <c r="C42" s="113"/>
      <c r="E42" s="108" t="s">
        <v>113</v>
      </c>
      <c r="F42" s="33"/>
      <c r="G42" s="843"/>
      <c r="H42" s="844"/>
      <c r="I42" s="845"/>
      <c r="J42" s="25"/>
      <c r="K42" s="27"/>
      <c r="L42" s="843"/>
      <c r="M42" s="844"/>
      <c r="N42" s="844"/>
      <c r="O42" s="844"/>
      <c r="P42" s="845"/>
      <c r="Q42" s="88"/>
      <c r="R42" s="865"/>
      <c r="S42" s="865"/>
      <c r="T42" s="865"/>
      <c r="U42" s="866"/>
    </row>
    <row r="43" spans="2:21" s="84" customFormat="1" ht="16" customHeight="1">
      <c r="B43" s="81" t="str">
        <f>Info!F18</f>
        <v>info@clemco.net</v>
      </c>
      <c r="C43" s="115"/>
      <c r="E43" s="109" t="s">
        <v>114</v>
      </c>
      <c r="F43" s="32"/>
      <c r="G43" s="846"/>
      <c r="H43" s="847"/>
      <c r="I43" s="848"/>
      <c r="J43" s="22"/>
      <c r="K43" s="26"/>
      <c r="L43" s="846"/>
      <c r="M43" s="847"/>
      <c r="N43" s="847"/>
      <c r="O43" s="847"/>
      <c r="P43" s="848"/>
      <c r="Q43" s="88"/>
      <c r="R43" s="865"/>
      <c r="S43" s="865"/>
      <c r="T43" s="865"/>
      <c r="U43" s="866"/>
    </row>
    <row r="44" spans="2:21" s="84" customFormat="1" ht="16" customHeight="1">
      <c r="B44" s="106"/>
      <c r="E44" s="108" t="s">
        <v>115</v>
      </c>
      <c r="F44" s="33"/>
      <c r="G44" s="843"/>
      <c r="H44" s="844"/>
      <c r="I44" s="845"/>
      <c r="J44" s="25"/>
      <c r="K44" s="27"/>
      <c r="L44" s="843"/>
      <c r="M44" s="844"/>
      <c r="N44" s="844"/>
      <c r="O44" s="844"/>
      <c r="P44" s="845"/>
      <c r="Q44" s="88"/>
      <c r="R44" s="865"/>
      <c r="S44" s="865"/>
      <c r="T44" s="865"/>
      <c r="U44" s="866"/>
    </row>
    <row r="45" spans="2:21" s="84" customFormat="1" ht="16" customHeight="1">
      <c r="B45" s="106"/>
      <c r="E45" s="109" t="s">
        <v>116</v>
      </c>
      <c r="F45" s="32"/>
      <c r="G45" s="846"/>
      <c r="H45" s="847"/>
      <c r="I45" s="848"/>
      <c r="J45" s="22"/>
      <c r="K45" s="26"/>
      <c r="L45" s="846"/>
      <c r="M45" s="847"/>
      <c r="N45" s="847"/>
      <c r="O45" s="847"/>
      <c r="P45" s="848"/>
      <c r="Q45" s="88"/>
      <c r="R45" s="884"/>
      <c r="S45" s="884"/>
      <c r="T45" s="884"/>
      <c r="U45" s="105"/>
    </row>
    <row r="46" spans="2:21" s="84" customFormat="1" ht="16" customHeight="1">
      <c r="B46" s="106"/>
      <c r="E46" s="108" t="s">
        <v>117</v>
      </c>
      <c r="F46" s="33"/>
      <c r="G46" s="843"/>
      <c r="H46" s="844"/>
      <c r="I46" s="845"/>
      <c r="J46" s="25"/>
      <c r="K46" s="27"/>
      <c r="L46" s="843"/>
      <c r="M46" s="844"/>
      <c r="N46" s="844"/>
      <c r="O46" s="844"/>
      <c r="P46" s="845"/>
      <c r="Q46" s="88"/>
      <c r="R46" s="884"/>
      <c r="S46" s="884"/>
      <c r="T46" s="884"/>
      <c r="U46" s="105"/>
    </row>
    <row r="47" spans="2:21" s="84" customFormat="1" ht="16" customHeight="1">
      <c r="B47" s="106"/>
      <c r="E47" s="109" t="s">
        <v>118</v>
      </c>
      <c r="F47" s="32"/>
      <c r="G47" s="846"/>
      <c r="H47" s="847"/>
      <c r="I47" s="848"/>
      <c r="J47" s="22"/>
      <c r="K47" s="26"/>
      <c r="L47" s="846"/>
      <c r="M47" s="847"/>
      <c r="N47" s="847"/>
      <c r="O47" s="847"/>
      <c r="P47" s="848"/>
      <c r="Q47" s="88"/>
      <c r="R47" s="884"/>
      <c r="S47" s="884"/>
      <c r="T47" s="884"/>
      <c r="U47" s="105"/>
    </row>
    <row r="48" spans="2:21" s="84" customFormat="1" ht="16" customHeight="1">
      <c r="B48" s="106"/>
      <c r="E48" s="108" t="s">
        <v>119</v>
      </c>
      <c r="F48" s="33"/>
      <c r="G48" s="843"/>
      <c r="H48" s="844"/>
      <c r="I48" s="845"/>
      <c r="J48" s="25"/>
      <c r="K48" s="27"/>
      <c r="L48" s="843"/>
      <c r="M48" s="844"/>
      <c r="N48" s="844"/>
      <c r="O48" s="844"/>
      <c r="P48" s="845"/>
      <c r="Q48" s="88"/>
      <c r="R48" s="884"/>
      <c r="S48" s="884"/>
      <c r="T48" s="884"/>
      <c r="U48" s="105"/>
    </row>
    <row r="49" spans="2:21" s="84" customFormat="1" ht="16" customHeight="1">
      <c r="B49" s="106"/>
      <c r="E49" s="109" t="s">
        <v>120</v>
      </c>
      <c r="F49" s="32"/>
      <c r="G49" s="846"/>
      <c r="H49" s="847"/>
      <c r="I49" s="848"/>
      <c r="J49" s="22"/>
      <c r="K49" s="26"/>
      <c r="L49" s="846"/>
      <c r="M49" s="847"/>
      <c r="N49" s="847"/>
      <c r="O49" s="847"/>
      <c r="P49" s="848"/>
      <c r="Q49" s="88"/>
      <c r="R49" s="884"/>
      <c r="S49" s="884"/>
      <c r="T49" s="884"/>
      <c r="U49" s="105"/>
    </row>
    <row r="50" spans="2:21" s="84" customFormat="1" ht="16" customHeight="1">
      <c r="B50" s="106"/>
      <c r="E50" s="108" t="s">
        <v>121</v>
      </c>
      <c r="F50" s="33"/>
      <c r="G50" s="843"/>
      <c r="H50" s="844"/>
      <c r="I50" s="845"/>
      <c r="J50" s="25"/>
      <c r="K50" s="27"/>
      <c r="L50" s="843"/>
      <c r="M50" s="844"/>
      <c r="N50" s="844"/>
      <c r="O50" s="844"/>
      <c r="P50" s="845"/>
      <c r="U50" s="105"/>
    </row>
    <row r="51" spans="2:21" s="84" customFormat="1" ht="16" customHeight="1">
      <c r="B51" s="106"/>
      <c r="E51" s="109" t="s">
        <v>122</v>
      </c>
      <c r="F51" s="32"/>
      <c r="G51" s="846"/>
      <c r="H51" s="847"/>
      <c r="I51" s="848"/>
      <c r="J51" s="28"/>
      <c r="K51" s="29"/>
      <c r="L51" s="846"/>
      <c r="M51" s="847"/>
      <c r="N51" s="847"/>
      <c r="O51" s="847"/>
      <c r="P51" s="848"/>
      <c r="U51" s="105"/>
    </row>
    <row r="52" spans="2:21" s="84" customFormat="1" ht="16" customHeight="1" thickBot="1">
      <c r="B52" s="104"/>
      <c r="D52" s="90"/>
      <c r="E52" s="510" t="s">
        <v>123</v>
      </c>
      <c r="F52" s="34"/>
      <c r="G52" s="873"/>
      <c r="H52" s="874"/>
      <c r="I52" s="875"/>
      <c r="J52" s="30"/>
      <c r="K52" s="31"/>
      <c r="L52" s="873"/>
      <c r="M52" s="874"/>
      <c r="N52" s="874"/>
      <c r="O52" s="874"/>
      <c r="P52" s="875"/>
      <c r="U52" s="105"/>
    </row>
    <row r="53" spans="2:21" s="84" customFormat="1" ht="30" customHeight="1" thickTop="1" thickBot="1">
      <c r="B53" s="104"/>
      <c r="E53" s="90"/>
      <c r="F53" s="90"/>
      <c r="G53" s="90"/>
      <c r="H53" s="90"/>
      <c r="I53" s="90"/>
      <c r="J53" s="511">
        <f>SUM(J28:J52)</f>
        <v>0</v>
      </c>
      <c r="K53" s="513" t="s">
        <v>270</v>
      </c>
      <c r="L53" s="116"/>
      <c r="M53" s="90"/>
      <c r="N53" s="90"/>
      <c r="O53" s="90"/>
      <c r="P53" s="90"/>
      <c r="U53" s="105"/>
    </row>
    <row r="54" spans="2:21" s="84" customFormat="1" ht="26" customHeight="1">
      <c r="B54" s="104"/>
      <c r="E54" s="90"/>
      <c r="F54" s="90"/>
      <c r="G54" s="90"/>
      <c r="H54" s="90"/>
      <c r="I54" s="90"/>
      <c r="J54" s="169"/>
      <c r="K54" s="170"/>
      <c r="L54" s="116"/>
      <c r="M54" s="90"/>
      <c r="N54" s="90"/>
      <c r="O54" s="90"/>
      <c r="P54" s="90"/>
      <c r="U54" s="105"/>
    </row>
    <row r="55" spans="2:21" s="84" customFormat="1" ht="28" customHeight="1">
      <c r="B55" s="104"/>
      <c r="E55" s="90"/>
      <c r="F55" s="90"/>
      <c r="G55" s="90"/>
      <c r="H55" s="90"/>
      <c r="I55" s="90"/>
      <c r="J55" s="169"/>
      <c r="K55" s="170"/>
      <c r="L55" s="116"/>
      <c r="M55" s="90"/>
      <c r="N55" s="90"/>
      <c r="O55" s="90"/>
      <c r="P55" s="90"/>
      <c r="U55" s="105"/>
    </row>
    <row r="56" spans="2:21" s="84" customFormat="1" ht="28" customHeight="1">
      <c r="B56" s="104"/>
      <c r="E56" s="90"/>
      <c r="F56" s="90"/>
      <c r="G56" s="90"/>
      <c r="H56" s="90"/>
      <c r="I56" s="90"/>
      <c r="J56" s="169"/>
      <c r="K56" s="170"/>
      <c r="L56" s="116"/>
      <c r="M56" s="90"/>
      <c r="N56" s="90"/>
      <c r="O56" s="90"/>
      <c r="P56" s="90"/>
      <c r="U56" s="105"/>
    </row>
    <row r="57" spans="2:21" s="84" customFormat="1" ht="28" customHeight="1">
      <c r="B57" s="104"/>
      <c r="E57" s="90"/>
      <c r="F57" s="90"/>
      <c r="G57" s="90"/>
      <c r="H57" s="90"/>
      <c r="I57" s="90"/>
      <c r="J57" s="169"/>
      <c r="K57" s="170"/>
      <c r="L57" s="116"/>
      <c r="M57" s="90"/>
      <c r="N57" s="90"/>
      <c r="O57" s="90"/>
      <c r="P57" s="90"/>
      <c r="U57" s="105"/>
    </row>
    <row r="58" spans="2:21" s="84" customFormat="1" ht="28" customHeight="1">
      <c r="B58" s="481"/>
      <c r="C58" s="482"/>
      <c r="D58" s="482"/>
      <c r="E58" s="482"/>
      <c r="F58" s="482"/>
      <c r="G58" s="482"/>
      <c r="H58" s="426" t="s">
        <v>274</v>
      </c>
      <c r="I58" s="379" t="s">
        <v>275</v>
      </c>
      <c r="J58" s="421"/>
      <c r="K58" s="482"/>
      <c r="L58" s="482"/>
      <c r="M58" s="482"/>
      <c r="N58" s="482"/>
      <c r="O58" s="482"/>
      <c r="P58" s="482"/>
      <c r="Q58" s="482"/>
      <c r="R58" s="482"/>
      <c r="S58" s="482"/>
      <c r="T58" s="482"/>
      <c r="U58" s="483"/>
    </row>
    <row r="59" spans="2:21" s="84" customFormat="1" ht="28" customHeight="1">
      <c r="B59" s="104"/>
      <c r="E59" s="90"/>
      <c r="F59" s="90"/>
      <c r="G59" s="90"/>
      <c r="H59" s="90"/>
      <c r="I59" s="90"/>
      <c r="J59" s="169"/>
      <c r="K59" s="170"/>
      <c r="L59" s="116"/>
      <c r="M59" s="90"/>
      <c r="N59" s="90"/>
      <c r="O59" s="90"/>
      <c r="P59" s="90"/>
      <c r="U59" s="105"/>
    </row>
    <row r="60" spans="2:21" s="84" customFormat="1" ht="12" customHeight="1">
      <c r="B60" s="104"/>
      <c r="I60" s="117"/>
      <c r="J60" s="103"/>
      <c r="U60" s="105"/>
    </row>
    <row r="61" spans="2:21" s="84" customFormat="1" ht="11" customHeight="1">
      <c r="B61" s="104"/>
      <c r="I61" s="117"/>
      <c r="J61" s="103"/>
      <c r="U61" s="613"/>
    </row>
    <row r="62" spans="2:21" s="84" customFormat="1" ht="16" customHeight="1" thickBot="1">
      <c r="B62" s="118"/>
      <c r="C62" s="119"/>
      <c r="D62" s="119"/>
      <c r="E62" s="119"/>
      <c r="F62" s="119"/>
      <c r="G62" s="119"/>
      <c r="H62" s="119"/>
      <c r="I62" s="120"/>
      <c r="J62" s="120"/>
      <c r="K62" s="119"/>
      <c r="L62" s="119"/>
      <c r="M62" s="119"/>
      <c r="N62" s="119"/>
      <c r="O62" s="119"/>
      <c r="P62" s="119"/>
      <c r="Q62" s="119"/>
      <c r="R62" s="119"/>
      <c r="S62" s="119"/>
      <c r="T62" s="119"/>
      <c r="U62" s="614" t="str">
        <f>Info!O48</f>
        <v>Copyright © 2025 Clem Harrod. All rights reserved. ISBN: 978-1-7347452-6-9</v>
      </c>
    </row>
    <row r="63" spans="2:21" s="84" customFormat="1" ht="12.75" customHeight="1" thickTop="1"/>
    <row r="64" spans="2:21" s="84" customFormat="1" ht="12.75" customHeight="1"/>
    <row r="65" s="84" customFormat="1" ht="12" customHeight="1"/>
    <row r="66" s="84" customFormat="1" ht="12" customHeight="1"/>
    <row r="67" s="84" customFormat="1"/>
    <row r="68" s="84" customFormat="1" ht="12" customHeight="1"/>
    <row r="69" s="84" customFormat="1" ht="12" customHeight="1"/>
    <row r="70" s="84" customFormat="1" ht="12" customHeight="1"/>
    <row r="71" s="84" customFormat="1"/>
    <row r="72" s="84" customFormat="1"/>
    <row r="73" s="84" customFormat="1"/>
    <row r="74" s="84" customFormat="1"/>
    <row r="75" s="84" customFormat="1"/>
    <row r="76" s="84" customFormat="1"/>
    <row r="77" s="84" customFormat="1"/>
    <row r="78" s="84" customFormat="1"/>
    <row r="79" s="84" customFormat="1"/>
    <row r="80" s="84" customFormat="1"/>
    <row r="81" spans="31:31" s="84" customFormat="1"/>
    <row r="82" spans="31:31" s="84" customFormat="1"/>
    <row r="83" spans="31:31" s="84" customFormat="1"/>
    <row r="84" spans="31:31" s="84" customFormat="1" ht="15" customHeight="1"/>
    <row r="85" spans="31:31" s="84" customFormat="1"/>
    <row r="86" spans="31:31" s="84" customFormat="1"/>
    <row r="87" spans="31:31" s="84" customFormat="1"/>
    <row r="88" spans="31:31" s="84" customFormat="1"/>
    <row r="89" spans="31:31" s="84" customFormat="1"/>
    <row r="90" spans="31:31" s="84" customFormat="1"/>
    <row r="91" spans="31:31" s="84" customFormat="1"/>
    <row r="92" spans="31:31" s="84" customFormat="1"/>
    <row r="93" spans="31:31" s="84" customFormat="1"/>
    <row r="94" spans="31:31" s="84" customFormat="1"/>
    <row r="95" spans="31:31" s="84" customFormat="1"/>
    <row r="96" spans="31:31" s="84" customFormat="1">
      <c r="AE96" s="122"/>
    </row>
    <row r="97" spans="32:32" s="84" customFormat="1"/>
    <row r="98" spans="32:32" s="84" customFormat="1"/>
    <row r="99" spans="32:32" s="84" customFormat="1"/>
    <row r="100" spans="32:32" s="84" customFormat="1"/>
    <row r="101" spans="32:32" s="84" customFormat="1"/>
    <row r="102" spans="32:32" s="84" customFormat="1"/>
    <row r="103" spans="32:32" s="84" customFormat="1">
      <c r="AF103" s="122"/>
    </row>
    <row r="104" spans="32:32" s="84" customFormat="1"/>
    <row r="105" spans="32:32" s="84" customFormat="1"/>
    <row r="106" spans="32:32" s="84" customFormat="1"/>
    <row r="107" spans="32:32" s="84" customFormat="1"/>
    <row r="108" spans="32:32" s="84" customFormat="1"/>
    <row r="109" spans="32:32" s="84" customFormat="1"/>
    <row r="110" spans="32:32" s="84" customFormat="1"/>
    <row r="111" spans="32:32" s="84" customFormat="1"/>
    <row r="112" spans="32:32" s="84" customFormat="1"/>
    <row r="113" s="84" customFormat="1"/>
    <row r="114" s="84" customFormat="1"/>
    <row r="115" s="84" customFormat="1"/>
    <row r="116" s="84" customFormat="1"/>
    <row r="117" s="84" customFormat="1"/>
    <row r="118" s="84" customFormat="1"/>
    <row r="119" s="84" customFormat="1"/>
    <row r="120" s="84" customFormat="1"/>
    <row r="121" s="84" customFormat="1"/>
    <row r="122" s="84" customFormat="1"/>
    <row r="123" s="84" customFormat="1" ht="15" customHeight="1"/>
    <row r="124" s="84" customFormat="1"/>
    <row r="125" s="84" customFormat="1"/>
    <row r="126" s="84" customFormat="1"/>
    <row r="127" s="84" customFormat="1"/>
    <row r="128" s="84" customFormat="1"/>
    <row r="129" spans="7:31" ht="15" customHeight="1">
      <c r="X129" s="84"/>
    </row>
    <row r="130" spans="7:31">
      <c r="X130" s="84"/>
    </row>
    <row r="131" spans="7:31">
      <c r="X131" s="84"/>
    </row>
    <row r="132" spans="7:31">
      <c r="X132" s="84"/>
    </row>
    <row r="133" spans="7:31">
      <c r="G133" s="123"/>
      <c r="T133" s="124"/>
      <c r="X133" s="84"/>
      <c r="AE133" s="122"/>
    </row>
    <row r="134" spans="7:31">
      <c r="G134" s="123"/>
      <c r="R134" s="125"/>
      <c r="S134" s="125"/>
      <c r="T134" s="124"/>
      <c r="U134" s="122"/>
      <c r="X134" s="92"/>
      <c r="Y134" s="126"/>
      <c r="AA134" s="122"/>
      <c r="AB134" s="88"/>
    </row>
    <row r="135" spans="7:31">
      <c r="T135" s="127"/>
      <c r="U135" s="122"/>
      <c r="X135" s="92"/>
      <c r="Y135" s="122"/>
      <c r="AA135" s="122"/>
      <c r="AB135" s="88"/>
    </row>
    <row r="136" spans="7:31">
      <c r="T136" s="127"/>
      <c r="X136" s="128"/>
      <c r="Y136" s="129"/>
      <c r="Z136" s="129"/>
      <c r="AA136" s="122"/>
      <c r="AB136" s="130"/>
    </row>
    <row r="137" spans="7:31">
      <c r="T137" s="127"/>
      <c r="X137" s="128"/>
      <c r="Y137" s="126"/>
      <c r="Z137" s="126"/>
      <c r="AA137" s="122"/>
      <c r="AB137" s="130"/>
    </row>
    <row r="138" spans="7:31">
      <c r="T138" s="127"/>
      <c r="X138" s="128"/>
      <c r="Y138" s="126"/>
      <c r="Z138" s="126"/>
      <c r="AA138" s="122"/>
      <c r="AB138" s="88"/>
    </row>
    <row r="139" spans="7:31">
      <c r="T139" s="127"/>
      <c r="X139" s="128"/>
      <c r="Y139" s="129"/>
      <c r="Z139" s="129"/>
      <c r="AA139" s="122"/>
      <c r="AB139" s="88"/>
    </row>
    <row r="140" spans="7:31">
      <c r="T140" s="127"/>
      <c r="X140" s="128"/>
      <c r="Y140" s="126"/>
      <c r="Z140" s="126"/>
      <c r="AA140" s="122"/>
      <c r="AB140" s="88"/>
    </row>
    <row r="141" spans="7:31">
      <c r="T141" s="127"/>
      <c r="X141" s="128"/>
      <c r="Y141" s="122"/>
      <c r="Z141" s="129"/>
      <c r="AA141" s="122"/>
      <c r="AB141" s="88"/>
    </row>
    <row r="142" spans="7:31">
      <c r="T142" s="127"/>
      <c r="X142" s="128"/>
      <c r="Y142" s="122"/>
      <c r="Z142" s="129"/>
      <c r="AA142" s="122"/>
      <c r="AB142" s="131"/>
    </row>
    <row r="143" spans="7:31">
      <c r="T143" s="127"/>
      <c r="W143" s="128"/>
      <c r="X143" s="128"/>
      <c r="Y143" s="126"/>
      <c r="Z143" s="126"/>
      <c r="AA143" s="122"/>
      <c r="AB143" s="88"/>
    </row>
    <row r="144" spans="7:31">
      <c r="T144" s="127"/>
      <c r="X144" s="128"/>
      <c r="Y144" s="129"/>
      <c r="Z144" s="129"/>
      <c r="AA144" s="122"/>
      <c r="AB144" s="88"/>
    </row>
    <row r="145" spans="20:28">
      <c r="T145" s="127"/>
      <c r="W145" s="128"/>
      <c r="X145" s="128"/>
      <c r="Y145" s="128"/>
      <c r="Z145" s="129"/>
      <c r="AA145" s="122"/>
      <c r="AB145" s="88"/>
    </row>
    <row r="146" spans="20:28">
      <c r="T146" s="127"/>
      <c r="X146" s="128"/>
      <c r="Y146" s="126"/>
      <c r="Z146" s="126"/>
      <c r="AA146" s="122"/>
      <c r="AB146" s="88"/>
    </row>
    <row r="147" spans="20:28">
      <c r="T147" s="132"/>
      <c r="X147" s="128"/>
      <c r="Y147" s="126"/>
      <c r="Z147" s="126"/>
      <c r="AA147" s="122"/>
      <c r="AB147" s="88"/>
    </row>
    <row r="148" spans="20:28">
      <c r="T148" s="132"/>
      <c r="X148" s="128"/>
      <c r="Y148" s="129"/>
      <c r="Z148" s="129"/>
      <c r="AA148" s="122"/>
      <c r="AB148" s="88"/>
    </row>
    <row r="149" spans="20:28">
      <c r="T149" s="132"/>
      <c r="X149" s="128"/>
      <c r="Y149" s="122"/>
      <c r="AA149" s="122"/>
      <c r="AB149" s="88"/>
    </row>
    <row r="150" spans="20:28">
      <c r="T150" s="132"/>
      <c r="X150" s="128"/>
      <c r="Y150" s="126"/>
      <c r="Z150" s="126"/>
      <c r="AA150" s="122"/>
      <c r="AB150" s="88"/>
    </row>
    <row r="151" spans="20:28">
      <c r="T151" s="127"/>
      <c r="X151" s="128"/>
      <c r="Y151" s="126"/>
      <c r="Z151" s="126"/>
      <c r="AA151" s="122"/>
      <c r="AB151" s="133"/>
    </row>
    <row r="152" spans="20:28">
      <c r="T152" s="127"/>
      <c r="X152" s="128"/>
      <c r="Y152" s="126"/>
      <c r="Z152" s="126"/>
      <c r="AA152" s="122"/>
    </row>
    <row r="153" spans="20:28">
      <c r="T153" s="127"/>
      <c r="X153" s="128"/>
      <c r="Y153" s="126"/>
      <c r="Z153" s="126"/>
      <c r="AA153" s="122"/>
    </row>
    <row r="154" spans="20:28">
      <c r="T154" s="127"/>
      <c r="X154" s="128"/>
      <c r="Y154" s="126"/>
      <c r="Z154" s="126"/>
      <c r="AA154" s="122"/>
    </row>
    <row r="155" spans="20:28">
      <c r="T155" s="127"/>
      <c r="X155" s="128"/>
      <c r="AA155" s="122"/>
    </row>
    <row r="156" spans="20:28">
      <c r="T156" s="127"/>
      <c r="X156" s="128"/>
      <c r="AA156" s="122"/>
    </row>
    <row r="157" spans="20:28">
      <c r="T157" s="127"/>
      <c r="X157" s="128"/>
      <c r="Y157" s="122"/>
      <c r="AA157" s="122"/>
    </row>
    <row r="158" spans="20:28">
      <c r="T158" s="127"/>
      <c r="X158" s="128"/>
      <c r="Y158" s="122"/>
      <c r="AA158" s="122"/>
    </row>
    <row r="159" spans="20:28">
      <c r="T159" s="127"/>
      <c r="X159" s="128"/>
      <c r="Y159" s="122"/>
      <c r="Z159" s="129"/>
      <c r="AA159" s="122"/>
    </row>
    <row r="160" spans="20:28">
      <c r="T160" s="127"/>
      <c r="X160" s="128"/>
      <c r="Y160" s="122"/>
      <c r="AA160" s="122"/>
    </row>
    <row r="161" spans="20:29">
      <c r="T161" s="127"/>
      <c r="X161" s="128"/>
      <c r="Y161" s="126"/>
      <c r="Z161" s="126"/>
      <c r="AA161" s="122"/>
    </row>
    <row r="162" spans="20:29">
      <c r="T162" s="127"/>
      <c r="X162" s="128"/>
      <c r="Y162" s="122"/>
      <c r="Z162" s="134"/>
      <c r="AA162" s="122"/>
    </row>
    <row r="163" spans="20:29">
      <c r="T163" s="127"/>
      <c r="X163" s="128"/>
      <c r="Y163" s="135"/>
      <c r="Z163" s="135"/>
      <c r="AA163" s="122"/>
    </row>
    <row r="164" spans="20:29">
      <c r="T164" s="127"/>
      <c r="X164" s="128"/>
      <c r="Y164" s="135"/>
      <c r="Z164" s="135"/>
      <c r="AA164" s="122"/>
    </row>
    <row r="165" spans="20:29" ht="16">
      <c r="T165" s="136"/>
      <c r="X165" s="128"/>
      <c r="AA165" s="122"/>
    </row>
    <row r="166" spans="20:29" ht="16">
      <c r="T166" s="137"/>
      <c r="U166" s="136"/>
      <c r="V166" s="138"/>
      <c r="W166" s="138"/>
      <c r="X166" s="139"/>
    </row>
    <row r="167" spans="20:29">
      <c r="T167" s="137"/>
      <c r="U167" s="92"/>
      <c r="X167" s="84"/>
    </row>
    <row r="168" spans="20:29" ht="15">
      <c r="T168" s="140"/>
      <c r="U168" s="141"/>
      <c r="X168" s="84"/>
    </row>
    <row r="169" spans="20:29">
      <c r="T169" s="142"/>
      <c r="U169" s="92"/>
      <c r="X169" s="84"/>
      <c r="Y169" s="141"/>
    </row>
    <row r="170" spans="20:29">
      <c r="T170" s="142"/>
      <c r="U170" s="92"/>
      <c r="X170" s="84"/>
    </row>
    <row r="171" spans="20:29">
      <c r="U171" s="92"/>
      <c r="X171" s="84"/>
    </row>
    <row r="172" spans="20:29">
      <c r="X172" s="139"/>
    </row>
    <row r="173" spans="20:29">
      <c r="X173" s="143"/>
      <c r="Y173" s="122"/>
    </row>
    <row r="174" spans="20:29">
      <c r="X174" s="84"/>
    </row>
    <row r="175" spans="20:29">
      <c r="X175" s="84"/>
    </row>
    <row r="176" spans="20:29">
      <c r="X176" s="84"/>
      <c r="AC176" s="92"/>
    </row>
    <row r="177" spans="29:29" s="84" customFormat="1">
      <c r="AC177" s="92"/>
    </row>
    <row r="178" spans="29:29" s="84" customFormat="1">
      <c r="AC178" s="92"/>
    </row>
    <row r="179" spans="29:29" s="84" customFormat="1">
      <c r="AC179" s="92"/>
    </row>
    <row r="180" spans="29:29" s="84" customFormat="1">
      <c r="AC180" s="92"/>
    </row>
    <row r="181" spans="29:29" s="84" customFormat="1">
      <c r="AC181" s="92"/>
    </row>
    <row r="182" spans="29:29" s="84" customFormat="1">
      <c r="AC182" s="92"/>
    </row>
    <row r="183" spans="29:29" s="84" customFormat="1">
      <c r="AC183" s="92"/>
    </row>
    <row r="184" spans="29:29" s="84" customFormat="1">
      <c r="AC184" s="92"/>
    </row>
    <row r="185" spans="29:29" s="84" customFormat="1">
      <c r="AC185" s="92"/>
    </row>
    <row r="186" spans="29:29" s="84" customFormat="1">
      <c r="AC186" s="92"/>
    </row>
    <row r="187" spans="29:29" s="84" customFormat="1">
      <c r="AC187" s="92"/>
    </row>
    <row r="188" spans="29:29" s="84" customFormat="1">
      <c r="AC188" s="92"/>
    </row>
    <row r="189" spans="29:29" s="84" customFormat="1">
      <c r="AC189" s="92"/>
    </row>
    <row r="190" spans="29:29" s="84" customFormat="1">
      <c r="AC190" s="92"/>
    </row>
    <row r="191" spans="29:29" s="84" customFormat="1">
      <c r="AC191" s="92"/>
    </row>
    <row r="192" spans="29:29" s="84" customFormat="1">
      <c r="AC192" s="92"/>
    </row>
    <row r="193" spans="29:29" s="84" customFormat="1">
      <c r="AC193" s="92"/>
    </row>
    <row r="194" spans="29:29" s="84" customFormat="1">
      <c r="AC194" s="92"/>
    </row>
    <row r="195" spans="29:29" s="84" customFormat="1">
      <c r="AC195" s="92"/>
    </row>
    <row r="196" spans="29:29" s="84" customFormat="1">
      <c r="AC196" s="92"/>
    </row>
    <row r="197" spans="29:29" s="84" customFormat="1">
      <c r="AC197" s="92"/>
    </row>
    <row r="198" spans="29:29" s="84" customFormat="1">
      <c r="AC198" s="92"/>
    </row>
    <row r="199" spans="29:29" s="84" customFormat="1">
      <c r="AC199" s="92"/>
    </row>
    <row r="200" spans="29:29" s="84" customFormat="1">
      <c r="AC200" s="92"/>
    </row>
    <row r="201" spans="29:29" s="84" customFormat="1">
      <c r="AC201" s="92"/>
    </row>
    <row r="202" spans="29:29" s="84" customFormat="1">
      <c r="AC202" s="92"/>
    </row>
    <row r="203" spans="29:29" s="84" customFormat="1">
      <c r="AC203" s="92"/>
    </row>
    <row r="204" spans="29:29" s="84" customFormat="1">
      <c r="AC204" s="92"/>
    </row>
    <row r="205" spans="29:29" s="84" customFormat="1">
      <c r="AC205" s="92"/>
    </row>
    <row r="206" spans="29:29" s="84" customFormat="1">
      <c r="AC206" s="92"/>
    </row>
    <row r="207" spans="29:29" s="84" customFormat="1">
      <c r="AC207" s="92"/>
    </row>
    <row r="208" spans="29:29" s="84" customFormat="1">
      <c r="AC208" s="92"/>
    </row>
    <row r="209" spans="29:29" s="84" customFormat="1">
      <c r="AC209" s="92"/>
    </row>
    <row r="210" spans="29:29" s="84" customFormat="1">
      <c r="AC210" s="92"/>
    </row>
    <row r="211" spans="29:29" s="84" customFormat="1">
      <c r="AC211" s="92"/>
    </row>
    <row r="212" spans="29:29" s="84" customFormat="1">
      <c r="AC212" s="92"/>
    </row>
    <row r="213" spans="29:29" s="84" customFormat="1">
      <c r="AC213" s="92"/>
    </row>
    <row r="214" spans="29:29" s="84" customFormat="1">
      <c r="AC214" s="92"/>
    </row>
    <row r="215" spans="29:29" s="84" customFormat="1">
      <c r="AC215" s="92"/>
    </row>
    <row r="216" spans="29:29" s="84" customFormat="1">
      <c r="AC216" s="92"/>
    </row>
    <row r="217" spans="29:29" s="84" customFormat="1">
      <c r="AC217" s="92"/>
    </row>
    <row r="218" spans="29:29" s="84" customFormat="1">
      <c r="AC218" s="92"/>
    </row>
    <row r="219" spans="29:29" s="84" customFormat="1">
      <c r="AC219" s="92"/>
    </row>
    <row r="220" spans="29:29" s="84" customFormat="1">
      <c r="AC220" s="92"/>
    </row>
    <row r="221" spans="29:29" s="84" customFormat="1">
      <c r="AC221" s="92"/>
    </row>
    <row r="222" spans="29:29" s="84" customFormat="1">
      <c r="AC222" s="92"/>
    </row>
    <row r="223" spans="29:29" s="84" customFormat="1">
      <c r="AC223" s="92"/>
    </row>
    <row r="224" spans="29:29" s="84" customFormat="1">
      <c r="AC224" s="92"/>
    </row>
    <row r="225" spans="29:29" s="84" customFormat="1">
      <c r="AC225" s="92"/>
    </row>
    <row r="226" spans="29:29" s="84" customFormat="1">
      <c r="AC226" s="92"/>
    </row>
    <row r="227" spans="29:29" s="84" customFormat="1">
      <c r="AC227" s="92"/>
    </row>
    <row r="228" spans="29:29" s="84" customFormat="1">
      <c r="AC228" s="92"/>
    </row>
    <row r="229" spans="29:29" s="84" customFormat="1">
      <c r="AC229" s="92"/>
    </row>
    <row r="230" spans="29:29" s="84" customFormat="1">
      <c r="AC230" s="92"/>
    </row>
    <row r="231" spans="29:29" s="84" customFormat="1">
      <c r="AC231" s="92"/>
    </row>
    <row r="232" spans="29:29" s="84" customFormat="1">
      <c r="AC232" s="92"/>
    </row>
    <row r="233" spans="29:29" s="84" customFormat="1">
      <c r="AC233" s="92"/>
    </row>
    <row r="234" spans="29:29" s="84" customFormat="1">
      <c r="AC234" s="92"/>
    </row>
    <row r="235" spans="29:29" s="84" customFormat="1">
      <c r="AC235" s="92"/>
    </row>
    <row r="236" spans="29:29" s="84" customFormat="1">
      <c r="AC236" s="92"/>
    </row>
    <row r="237" spans="29:29" s="84" customFormat="1">
      <c r="AC237" s="92"/>
    </row>
    <row r="238" spans="29:29" s="84" customFormat="1">
      <c r="AC238" s="92"/>
    </row>
    <row r="239" spans="29:29" s="84" customFormat="1">
      <c r="AC239" s="92"/>
    </row>
    <row r="240" spans="29:29" s="84" customFormat="1">
      <c r="AC240" s="92"/>
    </row>
    <row r="241" spans="29:29" s="84" customFormat="1">
      <c r="AC241" s="92"/>
    </row>
    <row r="242" spans="29:29" s="84" customFormat="1">
      <c r="AC242" s="92"/>
    </row>
    <row r="243" spans="29:29" s="84" customFormat="1">
      <c r="AC243" s="92"/>
    </row>
    <row r="244" spans="29:29" s="84" customFormat="1">
      <c r="AC244" s="92"/>
    </row>
    <row r="245" spans="29:29" s="84" customFormat="1">
      <c r="AC245" s="92"/>
    </row>
    <row r="246" spans="29:29" s="84" customFormat="1">
      <c r="AC246" s="92"/>
    </row>
    <row r="247" spans="29:29" s="84" customFormat="1">
      <c r="AC247" s="92"/>
    </row>
    <row r="248" spans="29:29" s="84" customFormat="1">
      <c r="AC248" s="92"/>
    </row>
    <row r="249" spans="29:29" s="84" customFormat="1">
      <c r="AC249" s="92"/>
    </row>
    <row r="250" spans="29:29" s="84" customFormat="1">
      <c r="AC250" s="92"/>
    </row>
    <row r="251" spans="29:29" s="84" customFormat="1">
      <c r="AC251" s="92"/>
    </row>
    <row r="252" spans="29:29" s="84" customFormat="1">
      <c r="AC252" s="92"/>
    </row>
    <row r="253" spans="29:29" s="84" customFormat="1">
      <c r="AC253" s="92"/>
    </row>
    <row r="254" spans="29:29" s="84" customFormat="1">
      <c r="AC254" s="92"/>
    </row>
    <row r="255" spans="29:29" s="84" customFormat="1">
      <c r="AC255" s="92"/>
    </row>
    <row r="256" spans="29:29" s="84" customFormat="1">
      <c r="AC256" s="92"/>
    </row>
    <row r="257" spans="29:29" s="84" customFormat="1">
      <c r="AC257" s="92"/>
    </row>
    <row r="258" spans="29:29" s="84" customFormat="1">
      <c r="AC258" s="92"/>
    </row>
    <row r="259" spans="29:29" s="84" customFormat="1">
      <c r="AC259" s="92"/>
    </row>
    <row r="260" spans="29:29" s="84" customFormat="1">
      <c r="AC260" s="92"/>
    </row>
    <row r="261" spans="29:29" s="84" customFormat="1">
      <c r="AC261" s="92"/>
    </row>
    <row r="262" spans="29:29" s="84" customFormat="1">
      <c r="AC262" s="92"/>
    </row>
    <row r="263" spans="29:29" s="84" customFormat="1">
      <c r="AC263" s="92"/>
    </row>
    <row r="264" spans="29:29" s="84" customFormat="1">
      <c r="AC264" s="92"/>
    </row>
    <row r="265" spans="29:29" s="84" customFormat="1">
      <c r="AC265" s="92"/>
    </row>
    <row r="266" spans="29:29" s="84" customFormat="1">
      <c r="AC266" s="92"/>
    </row>
    <row r="267" spans="29:29" s="84" customFormat="1">
      <c r="AC267" s="92"/>
    </row>
    <row r="268" spans="29:29" s="84" customFormat="1">
      <c r="AC268" s="92"/>
    </row>
    <row r="269" spans="29:29" s="84" customFormat="1">
      <c r="AC269" s="92"/>
    </row>
    <row r="270" spans="29:29" s="84" customFormat="1">
      <c r="AC270" s="92"/>
    </row>
    <row r="271" spans="29:29" s="84" customFormat="1">
      <c r="AC271" s="92"/>
    </row>
    <row r="272" spans="29:29" s="84" customFormat="1">
      <c r="AC272" s="92"/>
    </row>
    <row r="273" spans="29:29" s="84" customFormat="1">
      <c r="AC273" s="92"/>
    </row>
    <row r="274" spans="29:29" s="84" customFormat="1">
      <c r="AC274" s="92"/>
    </row>
    <row r="275" spans="29:29" s="84" customFormat="1">
      <c r="AC275" s="92"/>
    </row>
    <row r="276" spans="29:29" s="84" customFormat="1">
      <c r="AC276" s="92"/>
    </row>
    <row r="277" spans="29:29" s="84" customFormat="1">
      <c r="AC277" s="92"/>
    </row>
    <row r="278" spans="29:29" s="84" customFormat="1">
      <c r="AC278" s="92"/>
    </row>
    <row r="279" spans="29:29" s="84" customFormat="1">
      <c r="AC279" s="92"/>
    </row>
    <row r="280" spans="29:29" s="84" customFormat="1">
      <c r="AC280" s="92"/>
    </row>
    <row r="281" spans="29:29" s="84" customFormat="1">
      <c r="AC281" s="92"/>
    </row>
    <row r="282" spans="29:29" s="84" customFormat="1">
      <c r="AC282" s="92"/>
    </row>
    <row r="283" spans="29:29" s="84" customFormat="1">
      <c r="AC283" s="92"/>
    </row>
    <row r="284" spans="29:29" s="84" customFormat="1">
      <c r="AC284" s="92"/>
    </row>
    <row r="285" spans="29:29" s="84" customFormat="1">
      <c r="AC285" s="92"/>
    </row>
    <row r="286" spans="29:29" s="84" customFormat="1">
      <c r="AC286" s="92"/>
    </row>
    <row r="287" spans="29:29" s="84" customFormat="1">
      <c r="AC287" s="92"/>
    </row>
    <row r="288" spans="29:29" s="84" customFormat="1">
      <c r="AC288" s="92"/>
    </row>
    <row r="289" spans="29:29" s="84" customFormat="1">
      <c r="AC289" s="92"/>
    </row>
    <row r="290" spans="29:29" s="84" customFormat="1">
      <c r="AC290" s="92"/>
    </row>
    <row r="291" spans="29:29" s="84" customFormat="1">
      <c r="AC291" s="92"/>
    </row>
    <row r="292" spans="29:29" s="84" customFormat="1">
      <c r="AC292" s="92"/>
    </row>
    <row r="293" spans="29:29" s="84" customFormat="1">
      <c r="AC293" s="92"/>
    </row>
    <row r="294" spans="29:29" s="84" customFormat="1">
      <c r="AC294" s="92"/>
    </row>
    <row r="295" spans="29:29" s="84" customFormat="1">
      <c r="AC295" s="92"/>
    </row>
    <row r="296" spans="29:29" s="84" customFormat="1">
      <c r="AC296" s="92"/>
    </row>
    <row r="297" spans="29:29" s="84" customFormat="1">
      <c r="AC297" s="92"/>
    </row>
    <row r="298" spans="29:29" s="84" customFormat="1">
      <c r="AC298" s="92"/>
    </row>
    <row r="299" spans="29:29" s="84" customFormat="1">
      <c r="AC299" s="92"/>
    </row>
    <row r="300" spans="29:29" s="84" customFormat="1">
      <c r="AC300" s="92"/>
    </row>
  </sheetData>
  <sheetProtection algorithmName="SHA-512" hashValue="EIJhluXTuEYLifukqaTlPWeW12iEm2fmUtOXEsQXyMHY6hmZESpJMQel1SlVXooZpp3io0vwozu5cHtj9VBaHg==" saltValue="6UlrVOTrScOgSOmbImnOkQ==" spinCount="100000" sheet="1" objects="1" scenarios="1" selectLockedCells="1"/>
  <mergeCells count="95">
    <mergeCell ref="R45:T49"/>
    <mergeCell ref="G52:I52"/>
    <mergeCell ref="L52:P52"/>
    <mergeCell ref="C2:D4"/>
    <mergeCell ref="L48:P48"/>
    <mergeCell ref="G49:I49"/>
    <mergeCell ref="L49:P49"/>
    <mergeCell ref="G50:I50"/>
    <mergeCell ref="L50:P50"/>
    <mergeCell ref="G51:I51"/>
    <mergeCell ref="L51:P51"/>
    <mergeCell ref="G44:I44"/>
    <mergeCell ref="L44:P44"/>
    <mergeCell ref="G45:I45"/>
    <mergeCell ref="L45:P45"/>
    <mergeCell ref="G46:I46"/>
    <mergeCell ref="L46:P46"/>
    <mergeCell ref="G47:I47"/>
    <mergeCell ref="L47:P47"/>
    <mergeCell ref="G48:I48"/>
    <mergeCell ref="G36:I36"/>
    <mergeCell ref="L36:P36"/>
    <mergeCell ref="G37:I37"/>
    <mergeCell ref="L37:P37"/>
    <mergeCell ref="L40:P40"/>
    <mergeCell ref="R37:U44"/>
    <mergeCell ref="G38:I38"/>
    <mergeCell ref="L38:P38"/>
    <mergeCell ref="G39:I39"/>
    <mergeCell ref="L39:P39"/>
    <mergeCell ref="G40:I40"/>
    <mergeCell ref="G43:I43"/>
    <mergeCell ref="L43:P43"/>
    <mergeCell ref="G41:I41"/>
    <mergeCell ref="L41:P41"/>
    <mergeCell ref="G42:I42"/>
    <mergeCell ref="L42:P42"/>
    <mergeCell ref="R32:T33"/>
    <mergeCell ref="G33:I33"/>
    <mergeCell ref="L33:P33"/>
    <mergeCell ref="B34:B35"/>
    <mergeCell ref="G34:I34"/>
    <mergeCell ref="L34:P34"/>
    <mergeCell ref="R34:T35"/>
    <mergeCell ref="G35:I35"/>
    <mergeCell ref="L35:P35"/>
    <mergeCell ref="G30:I30"/>
    <mergeCell ref="L30:P30"/>
    <mergeCell ref="G31:I31"/>
    <mergeCell ref="L31:P31"/>
    <mergeCell ref="B32:B33"/>
    <mergeCell ref="G32:I32"/>
    <mergeCell ref="L32:P32"/>
    <mergeCell ref="G29:I29"/>
    <mergeCell ref="L29:P29"/>
    <mergeCell ref="C21:D21"/>
    <mergeCell ref="R22:T23"/>
    <mergeCell ref="U22:U23"/>
    <mergeCell ref="J26:K26"/>
    <mergeCell ref="G27:I27"/>
    <mergeCell ref="L27:P27"/>
    <mergeCell ref="G28:I28"/>
    <mergeCell ref="L28:P28"/>
    <mergeCell ref="C12:D12"/>
    <mergeCell ref="C13:D13"/>
    <mergeCell ref="B24:B25"/>
    <mergeCell ref="R24:T25"/>
    <mergeCell ref="U24:U25"/>
    <mergeCell ref="C15:D15"/>
    <mergeCell ref="C16:D16"/>
    <mergeCell ref="C17:D17"/>
    <mergeCell ref="C18:D18"/>
    <mergeCell ref="C19:D19"/>
    <mergeCell ref="C20:D20"/>
    <mergeCell ref="C14:D14"/>
    <mergeCell ref="P3:P4"/>
    <mergeCell ref="Q3:Q4"/>
    <mergeCell ref="C5:D5"/>
    <mergeCell ref="C6:D6"/>
    <mergeCell ref="C7:D7"/>
    <mergeCell ref="N3:N4"/>
    <mergeCell ref="O3:O4"/>
    <mergeCell ref="I3:I4"/>
    <mergeCell ref="J3:J4"/>
    <mergeCell ref="L3:L4"/>
    <mergeCell ref="M3:M4"/>
    <mergeCell ref="F3:F4"/>
    <mergeCell ref="G3:G4"/>
    <mergeCell ref="H3:H4"/>
    <mergeCell ref="C9:D9"/>
    <mergeCell ref="C10:D10"/>
    <mergeCell ref="C11:D11"/>
    <mergeCell ref="B2:B4"/>
    <mergeCell ref="E3:E4"/>
    <mergeCell ref="C8:D8"/>
  </mergeCells>
  <conditionalFormatting sqref="B6">
    <cfRule type="expression" dxfId="241" priority="7">
      <formula>$L$6&gt;0</formula>
    </cfRule>
  </conditionalFormatting>
  <conditionalFormatting sqref="B7">
    <cfRule type="expression" dxfId="240" priority="8">
      <formula>$L$7&gt;0</formula>
    </cfRule>
  </conditionalFormatting>
  <conditionalFormatting sqref="B8">
    <cfRule type="expression" dxfId="239" priority="9" stopIfTrue="1">
      <formula>$L$8&gt;0</formula>
    </cfRule>
  </conditionalFormatting>
  <conditionalFormatting sqref="B9">
    <cfRule type="expression" dxfId="238" priority="10" stopIfTrue="1">
      <formula>$L$9&gt;0</formula>
    </cfRule>
  </conditionalFormatting>
  <conditionalFormatting sqref="B10">
    <cfRule type="expression" dxfId="237" priority="11">
      <formula>$L$10&gt;0</formula>
    </cfRule>
  </conditionalFormatting>
  <conditionalFormatting sqref="B11">
    <cfRule type="expression" dxfId="236" priority="12">
      <formula>$L$11&gt;0</formula>
    </cfRule>
  </conditionalFormatting>
  <conditionalFormatting sqref="B12">
    <cfRule type="expression" dxfId="235" priority="13" stopIfTrue="1">
      <formula>$L$12&gt;0</formula>
    </cfRule>
  </conditionalFormatting>
  <conditionalFormatting sqref="B13">
    <cfRule type="expression" dxfId="234" priority="14">
      <formula>$L$13&gt;0</formula>
    </cfRule>
  </conditionalFormatting>
  <conditionalFormatting sqref="B14">
    <cfRule type="expression" dxfId="233" priority="15" stopIfTrue="1">
      <formula>$L$14&gt;0</formula>
    </cfRule>
  </conditionalFormatting>
  <conditionalFormatting sqref="B15">
    <cfRule type="expression" dxfId="232" priority="16" stopIfTrue="1">
      <formula>$L$15&gt;0</formula>
    </cfRule>
  </conditionalFormatting>
  <conditionalFormatting sqref="B16">
    <cfRule type="expression" dxfId="231" priority="17" stopIfTrue="1">
      <formula>$L$16&gt;0</formula>
    </cfRule>
  </conditionalFormatting>
  <conditionalFormatting sqref="B17">
    <cfRule type="expression" dxfId="230" priority="18">
      <formula>$L$17&gt;0</formula>
    </cfRule>
  </conditionalFormatting>
  <conditionalFormatting sqref="B18">
    <cfRule type="expression" dxfId="229" priority="19" stopIfTrue="1">
      <formula>$L$18&gt;0</formula>
    </cfRule>
  </conditionalFormatting>
  <conditionalFormatting sqref="B19">
    <cfRule type="expression" dxfId="228" priority="6">
      <formula>$L$19&gt;0</formula>
    </cfRule>
  </conditionalFormatting>
  <conditionalFormatting sqref="B20">
    <cfRule type="expression" dxfId="227" priority="5">
      <formula>$L$20&gt;0</formula>
    </cfRule>
  </conditionalFormatting>
  <conditionalFormatting sqref="C2:D4">
    <cfRule type="cellIs" dxfId="226" priority="1" operator="equal">
      <formula>0</formula>
    </cfRule>
  </conditionalFormatting>
  <conditionalFormatting sqref="O22:O23">
    <cfRule type="expression" dxfId="225" priority="4">
      <formula>$K$6=$AC$3</formula>
    </cfRule>
  </conditionalFormatting>
  <conditionalFormatting sqref="R24:T25">
    <cfRule type="expression" dxfId="224" priority="2" stopIfTrue="1">
      <formula>$U$24&gt;0</formula>
    </cfRule>
  </conditionalFormatting>
  <conditionalFormatting sqref="U24:U25">
    <cfRule type="cellIs" dxfId="223" priority="3" operator="greaterThan">
      <formula>0</formula>
    </cfRule>
  </conditionalFormatting>
  <hyperlinks>
    <hyperlink ref="I58" r:id="rId1" display="Click Here, or visit www." xr:uid="{2BAD5A3B-5E4A-0E4E-8BFD-8ED6D4302048}"/>
    <hyperlink ref="H58" r:id="rId2" xr:uid="{D6147E47-6E6E-7540-A38E-73055854C58E}"/>
  </hyperlinks>
  <pageMargins left="0.7" right="0.7" top="0.75" bottom="0.75" header="0.3" footer="0.3"/>
  <pageSetup scale="40" orientation="landscape" horizontalDpi="4294967292" verticalDpi="429496729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906A2-0E58-3448-86FA-06884BD58235}">
  <sheetPr>
    <tabColor theme="6"/>
    <pageSetUpPr fitToPage="1"/>
  </sheetPr>
  <dimension ref="B1:AF300"/>
  <sheetViews>
    <sheetView showRowColHeaders="0" zoomScale="97" zoomScaleNormal="97" zoomScaleSheetLayoutView="100" zoomScalePageLayoutView="110" workbookViewId="0">
      <selection activeCell="B6" sqref="B6"/>
    </sheetView>
  </sheetViews>
  <sheetFormatPr baseColWidth="10" defaultColWidth="8" defaultRowHeight="13"/>
  <cols>
    <col min="1" max="1" width="2.6640625" style="84" customWidth="1"/>
    <col min="2" max="2" width="41.6640625" style="84" customWidth="1"/>
    <col min="3" max="3" width="5.1640625" style="84" customWidth="1"/>
    <col min="4" max="4" width="9.1640625" style="84" customWidth="1"/>
    <col min="5" max="7" width="14.1640625" style="84" customWidth="1"/>
    <col min="8" max="8" width="15" style="84" customWidth="1"/>
    <col min="9" max="10" width="13.33203125" style="84" customWidth="1"/>
    <col min="11" max="11" width="15" style="84" customWidth="1"/>
    <col min="12" max="12" width="13.33203125" style="84" customWidth="1"/>
    <col min="13" max="14" width="13.5" style="84" customWidth="1"/>
    <col min="15" max="15" width="11.6640625" style="84" customWidth="1"/>
    <col min="16" max="17" width="12.5" style="84" customWidth="1"/>
    <col min="18" max="20" width="13.33203125" style="84" customWidth="1"/>
    <col min="21" max="21" width="15" style="84" customWidth="1"/>
    <col min="22" max="22" width="20" style="84" bestFit="1" customWidth="1"/>
    <col min="23" max="23" width="16" style="84" customWidth="1"/>
    <col min="24" max="24" width="15.5" style="85" customWidth="1"/>
    <col min="25" max="25" width="44.5" style="84" bestFit="1" customWidth="1"/>
    <col min="26" max="26" width="14.33203125" style="84" bestFit="1" customWidth="1"/>
    <col min="27" max="27" width="16.33203125" style="84" customWidth="1"/>
    <col min="28" max="28" width="8.5" style="84" bestFit="1" customWidth="1"/>
    <col min="29" max="29" width="44.83203125" style="84" hidden="1" customWidth="1"/>
    <col min="30" max="30" width="9" style="84" bestFit="1" customWidth="1"/>
    <col min="31" max="33" width="8" style="84"/>
    <col min="34" max="34" width="9.33203125" style="84" bestFit="1" customWidth="1"/>
    <col min="35" max="16384" width="8" style="84"/>
  </cols>
  <sheetData>
    <row r="1" spans="2:29" ht="106" customHeight="1" thickTop="1">
      <c r="B1" s="82"/>
      <c r="C1" s="83"/>
      <c r="D1" s="83"/>
      <c r="E1" s="83"/>
      <c r="F1" s="83"/>
      <c r="G1" s="83"/>
      <c r="H1" s="83"/>
      <c r="I1" s="83"/>
      <c r="J1" s="83"/>
      <c r="K1" s="83"/>
      <c r="L1" s="83"/>
      <c r="M1" s="83"/>
      <c r="N1" s="83"/>
      <c r="O1" s="83"/>
      <c r="P1" s="83"/>
      <c r="Q1" s="83"/>
      <c r="R1" s="83"/>
      <c r="S1" s="83"/>
      <c r="T1" s="83"/>
      <c r="U1" s="163"/>
    </row>
    <row r="2" spans="2:29" ht="32" customHeight="1">
      <c r="B2" s="890" t="s">
        <v>238</v>
      </c>
      <c r="C2" s="881">
        <f>Info!L11</f>
        <v>2025</v>
      </c>
      <c r="D2" s="881"/>
      <c r="E2" s="86"/>
      <c r="F2" s="86"/>
      <c r="G2" s="86"/>
      <c r="H2" s="86"/>
      <c r="I2" s="86"/>
      <c r="J2" s="86"/>
      <c r="K2" s="86"/>
      <c r="L2" s="86"/>
      <c r="M2" s="86"/>
      <c r="N2" s="86"/>
      <c r="O2" s="86"/>
      <c r="P2" s="86"/>
      <c r="Q2" s="86"/>
      <c r="R2" s="87"/>
      <c r="S2" s="86"/>
      <c r="T2" s="86"/>
      <c r="U2" s="162"/>
    </row>
    <row r="3" spans="2:29" ht="52" customHeight="1">
      <c r="B3" s="890"/>
      <c r="C3" s="881"/>
      <c r="D3" s="881"/>
      <c r="E3" s="642"/>
      <c r="F3" s="642"/>
      <c r="G3" s="642"/>
      <c r="H3" s="642"/>
      <c r="I3" s="642"/>
      <c r="J3" s="642"/>
      <c r="K3" s="147"/>
      <c r="L3" s="642"/>
      <c r="M3" s="642"/>
      <c r="N3" s="642"/>
      <c r="O3" s="642"/>
      <c r="P3" s="642"/>
      <c r="Q3" s="642"/>
      <c r="R3" s="148"/>
      <c r="S3" s="148"/>
      <c r="T3" s="164" t="str">
        <f>Info!N3</f>
        <v>v 4.01 /</v>
      </c>
      <c r="U3" s="165">
        <f>Info!O3</f>
        <v>2025</v>
      </c>
      <c r="W3" s="85"/>
      <c r="X3" s="84"/>
      <c r="AC3" s="88">
        <f>K4+0</f>
        <v>30</v>
      </c>
    </row>
    <row r="4" spans="2:29" s="89" customFormat="1" ht="15" customHeight="1">
      <c r="B4" s="891"/>
      <c r="C4" s="882"/>
      <c r="D4" s="882"/>
      <c r="E4" s="643"/>
      <c r="F4" s="643"/>
      <c r="G4" s="643"/>
      <c r="H4" s="643"/>
      <c r="I4" s="643"/>
      <c r="J4" s="643"/>
      <c r="K4" s="427">
        <v>30</v>
      </c>
      <c r="L4" s="643"/>
      <c r="M4" s="643"/>
      <c r="N4" s="643"/>
      <c r="O4" s="643"/>
      <c r="P4" s="643"/>
      <c r="Q4" s="643"/>
      <c r="R4" s="145">
        <f>'Breakdown '!I112</f>
        <v>0.25</v>
      </c>
      <c r="S4" s="145">
        <f>'Breakdown '!I113</f>
        <v>0.1</v>
      </c>
      <c r="T4" s="145">
        <f>'Breakdown '!I114</f>
        <v>0.05</v>
      </c>
      <c r="U4" s="149"/>
    </row>
    <row r="5" spans="2:29" s="90" customFormat="1" ht="32" customHeight="1" thickBot="1">
      <c r="B5" s="429" t="s">
        <v>5</v>
      </c>
      <c r="C5" s="821" t="s">
        <v>6</v>
      </c>
      <c r="D5" s="822"/>
      <c r="E5" s="70" t="s">
        <v>88</v>
      </c>
      <c r="F5" s="71" t="s">
        <v>89</v>
      </c>
      <c r="G5" s="72" t="s">
        <v>7</v>
      </c>
      <c r="H5" s="73" t="s">
        <v>8</v>
      </c>
      <c r="I5" s="74" t="s">
        <v>94</v>
      </c>
      <c r="J5" s="75" t="s">
        <v>95</v>
      </c>
      <c r="K5" s="75" t="s">
        <v>93</v>
      </c>
      <c r="L5" s="76" t="s">
        <v>9</v>
      </c>
      <c r="M5" s="71" t="s">
        <v>11</v>
      </c>
      <c r="N5" s="71" t="s">
        <v>10</v>
      </c>
      <c r="O5" s="74" t="s">
        <v>216</v>
      </c>
      <c r="P5" s="70" t="s">
        <v>12</v>
      </c>
      <c r="Q5" s="77" t="s">
        <v>13</v>
      </c>
      <c r="R5" s="70" t="str">
        <f>'Breakdown '!J112</f>
        <v>Taxes</v>
      </c>
      <c r="S5" s="71" t="str">
        <f>'Breakdown '!J113</f>
        <v>Cushion</v>
      </c>
      <c r="T5" s="78" t="str">
        <f>'Breakdown '!J114</f>
        <v>Retirement</v>
      </c>
      <c r="U5" s="79" t="s">
        <v>14</v>
      </c>
    </row>
    <row r="6" spans="2:29" ht="16" customHeight="1">
      <c r="B6" s="286" t="s">
        <v>92</v>
      </c>
      <c r="C6" s="823">
        <f t="shared" ref="C6:C20" si="0">SUM(E6:G6)</f>
        <v>0</v>
      </c>
      <c r="D6" s="824"/>
      <c r="E6" s="35"/>
      <c r="F6" s="36"/>
      <c r="G6" s="37"/>
      <c r="H6" s="497" t="str">
        <f t="shared" ref="H6:H20" si="1">IF(E6&gt;0,1,"-")</f>
        <v>-</v>
      </c>
      <c r="I6" s="38"/>
      <c r="J6" s="39"/>
      <c r="K6" s="498" t="str">
        <f>IF(J6+K4=AC3, "-", SUM(J6,K4))</f>
        <v>-</v>
      </c>
      <c r="L6" s="40"/>
      <c r="M6" s="322"/>
      <c r="N6" s="41"/>
      <c r="O6" s="499" t="str">
        <f t="shared" ref="O6:O20" si="2">IF(K6="-", "-", J6-I6+1)</f>
        <v>-</v>
      </c>
      <c r="P6" s="500" t="str">
        <f t="shared" ref="P6:P20" si="3">IF(H6=1,O6, "-")</f>
        <v>-</v>
      </c>
      <c r="Q6" s="501" t="str">
        <f>IF(F6&gt;0, O6, "-")</f>
        <v>-</v>
      </c>
      <c r="R6" s="431">
        <f t="shared" ref="R6:R20" si="4">IF(H6=1,PRODUCT(E6,$R$4),0)</f>
        <v>0</v>
      </c>
      <c r="S6" s="64">
        <f t="shared" ref="S6:S20" si="5">(E6+F6)*$S$4</f>
        <v>0</v>
      </c>
      <c r="T6" s="433">
        <f t="shared" ref="T6:T20" si="6">(E6+F6)*$T$4</f>
        <v>0</v>
      </c>
      <c r="U6" s="502">
        <f t="shared" ref="U6:U13" si="7">E6+F6-R6-S6-T6</f>
        <v>0</v>
      </c>
      <c r="W6" s="85"/>
      <c r="X6" s="91"/>
      <c r="Y6" s="91"/>
      <c r="Z6" s="91"/>
      <c r="AA6" s="91"/>
      <c r="AB6" s="92"/>
    </row>
    <row r="7" spans="2:29" ht="16" customHeight="1">
      <c r="B7" s="286" t="s">
        <v>92</v>
      </c>
      <c r="C7" s="825">
        <f t="shared" si="0"/>
        <v>0</v>
      </c>
      <c r="D7" s="826"/>
      <c r="E7" s="42"/>
      <c r="F7" s="43"/>
      <c r="G7" s="44"/>
      <c r="H7" s="503" t="str">
        <f t="shared" si="1"/>
        <v>-</v>
      </c>
      <c r="I7" s="51"/>
      <c r="J7" s="46"/>
      <c r="K7" s="504" t="str">
        <f>IF(J7+K4=AC3, "-", SUM(J7,K4))</f>
        <v>-</v>
      </c>
      <c r="L7" s="47"/>
      <c r="M7" s="323"/>
      <c r="N7" s="48"/>
      <c r="O7" s="505" t="str">
        <f t="shared" si="2"/>
        <v>-</v>
      </c>
      <c r="P7" s="506" t="str">
        <f t="shared" si="3"/>
        <v>-</v>
      </c>
      <c r="Q7" s="507" t="str">
        <f t="shared" ref="Q7:Q20" si="8">IF(F7&gt;0, O7,"-")</f>
        <v>-</v>
      </c>
      <c r="R7" s="440">
        <f t="shared" si="4"/>
        <v>0</v>
      </c>
      <c r="S7" s="65">
        <f t="shared" si="5"/>
        <v>0</v>
      </c>
      <c r="T7" s="441">
        <f t="shared" si="6"/>
        <v>0</v>
      </c>
      <c r="U7" s="508">
        <f t="shared" si="7"/>
        <v>0</v>
      </c>
      <c r="W7" s="85"/>
      <c r="X7" s="91"/>
      <c r="Y7" s="91"/>
      <c r="Z7" s="91"/>
      <c r="AA7" s="91"/>
      <c r="AB7" s="92"/>
    </row>
    <row r="8" spans="2:29" ht="16" customHeight="1">
      <c r="B8" s="286" t="s">
        <v>92</v>
      </c>
      <c r="C8" s="811">
        <f t="shared" si="0"/>
        <v>0</v>
      </c>
      <c r="D8" s="812"/>
      <c r="E8" s="35"/>
      <c r="F8" s="36"/>
      <c r="G8" s="37"/>
      <c r="H8" s="497" t="str">
        <f t="shared" si="1"/>
        <v>-</v>
      </c>
      <c r="I8" s="49"/>
      <c r="J8" s="50"/>
      <c r="K8" s="498" t="str">
        <f>IF(J8+K4=AC3, "-", SUM(J8,K4))</f>
        <v>-</v>
      </c>
      <c r="L8" s="40"/>
      <c r="M8" s="322"/>
      <c r="N8" s="41"/>
      <c r="O8" s="499" t="str">
        <f t="shared" si="2"/>
        <v>-</v>
      </c>
      <c r="P8" s="500" t="str">
        <f t="shared" si="3"/>
        <v>-</v>
      </c>
      <c r="Q8" s="501" t="str">
        <f t="shared" si="8"/>
        <v>-</v>
      </c>
      <c r="R8" s="431">
        <f t="shared" si="4"/>
        <v>0</v>
      </c>
      <c r="S8" s="64">
        <f t="shared" si="5"/>
        <v>0</v>
      </c>
      <c r="T8" s="433">
        <f t="shared" si="6"/>
        <v>0</v>
      </c>
      <c r="U8" s="502">
        <f t="shared" si="7"/>
        <v>0</v>
      </c>
      <c r="W8" s="85"/>
      <c r="X8" s="91"/>
      <c r="Y8" s="91"/>
      <c r="Z8" s="91"/>
      <c r="AA8" s="91"/>
      <c r="AB8" s="92"/>
    </row>
    <row r="9" spans="2:29" ht="16" customHeight="1">
      <c r="B9" s="286" t="s">
        <v>92</v>
      </c>
      <c r="C9" s="825">
        <f t="shared" si="0"/>
        <v>0</v>
      </c>
      <c r="D9" s="826"/>
      <c r="E9" s="42"/>
      <c r="F9" s="43"/>
      <c r="G9" s="44"/>
      <c r="H9" s="503" t="str">
        <f t="shared" si="1"/>
        <v>-</v>
      </c>
      <c r="I9" s="51"/>
      <c r="J9" s="46"/>
      <c r="K9" s="504" t="str">
        <f>IF(J9+K4=AC3, "-", SUM(J9,K4))</f>
        <v>-</v>
      </c>
      <c r="L9" s="52"/>
      <c r="M9" s="323"/>
      <c r="N9" s="48"/>
      <c r="O9" s="505" t="str">
        <f t="shared" si="2"/>
        <v>-</v>
      </c>
      <c r="P9" s="506" t="str">
        <f t="shared" si="3"/>
        <v>-</v>
      </c>
      <c r="Q9" s="507" t="str">
        <f t="shared" si="8"/>
        <v>-</v>
      </c>
      <c r="R9" s="440">
        <f t="shared" si="4"/>
        <v>0</v>
      </c>
      <c r="S9" s="65">
        <f t="shared" si="5"/>
        <v>0</v>
      </c>
      <c r="T9" s="441">
        <f t="shared" si="6"/>
        <v>0</v>
      </c>
      <c r="U9" s="508">
        <f t="shared" si="7"/>
        <v>0</v>
      </c>
      <c r="W9" s="85"/>
      <c r="X9" s="91"/>
      <c r="Y9" s="91"/>
      <c r="Z9" s="91"/>
      <c r="AA9" s="91"/>
      <c r="AB9" s="92"/>
    </row>
    <row r="10" spans="2:29" ht="16" customHeight="1">
      <c r="B10" s="286" t="s">
        <v>92</v>
      </c>
      <c r="C10" s="811">
        <f t="shared" si="0"/>
        <v>0</v>
      </c>
      <c r="D10" s="812"/>
      <c r="E10" s="35"/>
      <c r="F10" s="36"/>
      <c r="G10" s="37"/>
      <c r="H10" s="497" t="str">
        <f t="shared" si="1"/>
        <v>-</v>
      </c>
      <c r="I10" s="38"/>
      <c r="J10" s="39"/>
      <c r="K10" s="498" t="str">
        <f>IF(J10+K4=AC3, "-", SUM(J10,K4))</f>
        <v>-</v>
      </c>
      <c r="L10" s="40"/>
      <c r="M10" s="322"/>
      <c r="N10" s="41"/>
      <c r="O10" s="499" t="str">
        <f t="shared" si="2"/>
        <v>-</v>
      </c>
      <c r="P10" s="500" t="str">
        <f t="shared" si="3"/>
        <v>-</v>
      </c>
      <c r="Q10" s="501" t="str">
        <f t="shared" si="8"/>
        <v>-</v>
      </c>
      <c r="R10" s="431">
        <f t="shared" si="4"/>
        <v>0</v>
      </c>
      <c r="S10" s="64">
        <f t="shared" si="5"/>
        <v>0</v>
      </c>
      <c r="T10" s="433">
        <f t="shared" si="6"/>
        <v>0</v>
      </c>
      <c r="U10" s="502">
        <f t="shared" si="7"/>
        <v>0</v>
      </c>
      <c r="W10" s="85"/>
      <c r="X10" s="91"/>
      <c r="Y10" s="91"/>
      <c r="Z10" s="91"/>
      <c r="AA10" s="91"/>
      <c r="AB10" s="92"/>
    </row>
    <row r="11" spans="2:29" ht="16" customHeight="1">
      <c r="B11" s="286" t="s">
        <v>92</v>
      </c>
      <c r="C11" s="825">
        <f t="shared" si="0"/>
        <v>0</v>
      </c>
      <c r="D11" s="826"/>
      <c r="E11" s="42"/>
      <c r="F11" s="43"/>
      <c r="G11" s="44"/>
      <c r="H11" s="503" t="str">
        <f t="shared" si="1"/>
        <v>-</v>
      </c>
      <c r="I11" s="45"/>
      <c r="J11" s="46"/>
      <c r="K11" s="504" t="str">
        <f>IF(J11+K4=AC3, "-", SUM(J11,K4))</f>
        <v>-</v>
      </c>
      <c r="L11" s="47"/>
      <c r="M11" s="323"/>
      <c r="N11" s="48"/>
      <c r="O11" s="505" t="str">
        <f t="shared" si="2"/>
        <v>-</v>
      </c>
      <c r="P11" s="506" t="str">
        <f t="shared" si="3"/>
        <v>-</v>
      </c>
      <c r="Q11" s="507" t="str">
        <f t="shared" si="8"/>
        <v>-</v>
      </c>
      <c r="R11" s="440">
        <f t="shared" si="4"/>
        <v>0</v>
      </c>
      <c r="S11" s="65">
        <f t="shared" si="5"/>
        <v>0</v>
      </c>
      <c r="T11" s="441">
        <f t="shared" si="6"/>
        <v>0</v>
      </c>
      <c r="U11" s="508">
        <f t="shared" si="7"/>
        <v>0</v>
      </c>
      <c r="W11" s="85"/>
      <c r="X11" s="91"/>
      <c r="Y11" s="91"/>
      <c r="Z11" s="91"/>
      <c r="AA11" s="91"/>
      <c r="AB11" s="92"/>
    </row>
    <row r="12" spans="2:29" ht="16" customHeight="1">
      <c r="B12" s="286" t="s">
        <v>92</v>
      </c>
      <c r="C12" s="811">
        <f t="shared" si="0"/>
        <v>0</v>
      </c>
      <c r="D12" s="812"/>
      <c r="E12" s="35"/>
      <c r="F12" s="36"/>
      <c r="G12" s="37"/>
      <c r="H12" s="497" t="str">
        <f t="shared" si="1"/>
        <v>-</v>
      </c>
      <c r="I12" s="49"/>
      <c r="J12" s="50"/>
      <c r="K12" s="498" t="str">
        <f>IF(J12+K4=AC3, "-", SUM(J12,K4))</f>
        <v>-</v>
      </c>
      <c r="L12" s="40"/>
      <c r="M12" s="322"/>
      <c r="N12" s="41"/>
      <c r="O12" s="499" t="str">
        <f t="shared" si="2"/>
        <v>-</v>
      </c>
      <c r="P12" s="500" t="str">
        <f t="shared" si="3"/>
        <v>-</v>
      </c>
      <c r="Q12" s="501" t="str">
        <f t="shared" si="8"/>
        <v>-</v>
      </c>
      <c r="R12" s="431">
        <f t="shared" si="4"/>
        <v>0</v>
      </c>
      <c r="S12" s="64">
        <f t="shared" si="5"/>
        <v>0</v>
      </c>
      <c r="T12" s="433">
        <f t="shared" si="6"/>
        <v>0</v>
      </c>
      <c r="U12" s="502">
        <f t="shared" si="7"/>
        <v>0</v>
      </c>
      <c r="W12" s="85"/>
      <c r="X12" s="91"/>
      <c r="Y12" s="91"/>
      <c r="Z12" s="91"/>
      <c r="AA12" s="91"/>
      <c r="AB12" s="92"/>
    </row>
    <row r="13" spans="2:29" ht="16" customHeight="1">
      <c r="B13" s="286" t="s">
        <v>92</v>
      </c>
      <c r="C13" s="825">
        <f t="shared" si="0"/>
        <v>0</v>
      </c>
      <c r="D13" s="826"/>
      <c r="E13" s="42"/>
      <c r="F13" s="43"/>
      <c r="G13" s="44"/>
      <c r="H13" s="503" t="str">
        <f t="shared" si="1"/>
        <v>-</v>
      </c>
      <c r="I13" s="45"/>
      <c r="J13" s="46"/>
      <c r="K13" s="504" t="str">
        <f>IF(J13+K4=AC3, "-", SUM(J13,K4))</f>
        <v>-</v>
      </c>
      <c r="L13" s="47"/>
      <c r="M13" s="323"/>
      <c r="N13" s="48"/>
      <c r="O13" s="505" t="str">
        <f t="shared" si="2"/>
        <v>-</v>
      </c>
      <c r="P13" s="506" t="str">
        <f t="shared" si="3"/>
        <v>-</v>
      </c>
      <c r="Q13" s="507" t="str">
        <f t="shared" si="8"/>
        <v>-</v>
      </c>
      <c r="R13" s="440">
        <f t="shared" si="4"/>
        <v>0</v>
      </c>
      <c r="S13" s="65">
        <f t="shared" si="5"/>
        <v>0</v>
      </c>
      <c r="T13" s="441">
        <f t="shared" si="6"/>
        <v>0</v>
      </c>
      <c r="U13" s="508">
        <f t="shared" si="7"/>
        <v>0</v>
      </c>
      <c r="W13" s="85"/>
      <c r="X13" s="91"/>
      <c r="Y13" s="91"/>
      <c r="Z13" s="91"/>
      <c r="AA13" s="91"/>
      <c r="AB13" s="92"/>
    </row>
    <row r="14" spans="2:29" ht="16" customHeight="1">
      <c r="B14" s="286" t="s">
        <v>92</v>
      </c>
      <c r="C14" s="811">
        <f t="shared" si="0"/>
        <v>0</v>
      </c>
      <c r="D14" s="812"/>
      <c r="E14" s="35"/>
      <c r="F14" s="36"/>
      <c r="G14" s="37"/>
      <c r="H14" s="497" t="str">
        <f t="shared" si="1"/>
        <v>-</v>
      </c>
      <c r="I14" s="49"/>
      <c r="J14" s="50"/>
      <c r="K14" s="498" t="str">
        <f>IF(J14+K4=AC3, "-", SUM(J14,K4))</f>
        <v>-</v>
      </c>
      <c r="L14" s="40"/>
      <c r="M14" s="322"/>
      <c r="N14" s="41"/>
      <c r="O14" s="499" t="str">
        <f t="shared" si="2"/>
        <v>-</v>
      </c>
      <c r="P14" s="500" t="str">
        <f t="shared" si="3"/>
        <v>-</v>
      </c>
      <c r="Q14" s="501" t="str">
        <f t="shared" si="8"/>
        <v>-</v>
      </c>
      <c r="R14" s="431">
        <f t="shared" si="4"/>
        <v>0</v>
      </c>
      <c r="S14" s="64">
        <f t="shared" si="5"/>
        <v>0</v>
      </c>
      <c r="T14" s="433">
        <f t="shared" si="6"/>
        <v>0</v>
      </c>
      <c r="U14" s="502">
        <f t="shared" ref="U14:U19" si="9">E14+F14-R14-S14-T14</f>
        <v>0</v>
      </c>
      <c r="W14" s="85"/>
      <c r="X14" s="91"/>
      <c r="Y14" s="91"/>
      <c r="Z14" s="91"/>
      <c r="AA14" s="91"/>
      <c r="AB14" s="92"/>
    </row>
    <row r="15" spans="2:29" ht="16" customHeight="1">
      <c r="B15" s="286" t="s">
        <v>92</v>
      </c>
      <c r="C15" s="825">
        <f t="shared" si="0"/>
        <v>0</v>
      </c>
      <c r="D15" s="826"/>
      <c r="E15" s="42"/>
      <c r="F15" s="43"/>
      <c r="G15" s="44"/>
      <c r="H15" s="503" t="str">
        <f t="shared" si="1"/>
        <v>-</v>
      </c>
      <c r="I15" s="45"/>
      <c r="J15" s="46"/>
      <c r="K15" s="504" t="str">
        <f>IF(J15+K4=AC3, "-", SUM(J15,K4))</f>
        <v>-</v>
      </c>
      <c r="L15" s="47"/>
      <c r="M15" s="323"/>
      <c r="N15" s="48"/>
      <c r="O15" s="505" t="str">
        <f t="shared" si="2"/>
        <v>-</v>
      </c>
      <c r="P15" s="506" t="str">
        <f t="shared" si="3"/>
        <v>-</v>
      </c>
      <c r="Q15" s="507" t="str">
        <f t="shared" si="8"/>
        <v>-</v>
      </c>
      <c r="R15" s="440">
        <f t="shared" si="4"/>
        <v>0</v>
      </c>
      <c r="S15" s="65">
        <f t="shared" si="5"/>
        <v>0</v>
      </c>
      <c r="T15" s="441">
        <f t="shared" si="6"/>
        <v>0</v>
      </c>
      <c r="U15" s="508">
        <f t="shared" si="9"/>
        <v>0</v>
      </c>
      <c r="W15" s="85"/>
      <c r="X15" s="91"/>
      <c r="Y15" s="91"/>
      <c r="Z15" s="91"/>
      <c r="AA15" s="91"/>
      <c r="AB15" s="92"/>
    </row>
    <row r="16" spans="2:29" ht="16" customHeight="1">
      <c r="B16" s="286" t="s">
        <v>92</v>
      </c>
      <c r="C16" s="811">
        <f t="shared" si="0"/>
        <v>0</v>
      </c>
      <c r="D16" s="812"/>
      <c r="E16" s="35"/>
      <c r="F16" s="36"/>
      <c r="G16" s="37"/>
      <c r="H16" s="497" t="str">
        <f t="shared" si="1"/>
        <v>-</v>
      </c>
      <c r="I16" s="49"/>
      <c r="J16" s="50"/>
      <c r="K16" s="498" t="str">
        <f>IF(J16+K4=AC3, "-", SUM(J16,K4))</f>
        <v>-</v>
      </c>
      <c r="L16" s="40"/>
      <c r="M16" s="322"/>
      <c r="N16" s="41"/>
      <c r="O16" s="499" t="str">
        <f t="shared" si="2"/>
        <v>-</v>
      </c>
      <c r="P16" s="500" t="str">
        <f t="shared" si="3"/>
        <v>-</v>
      </c>
      <c r="Q16" s="501" t="str">
        <f t="shared" si="8"/>
        <v>-</v>
      </c>
      <c r="R16" s="431">
        <f t="shared" si="4"/>
        <v>0</v>
      </c>
      <c r="S16" s="64">
        <f t="shared" si="5"/>
        <v>0</v>
      </c>
      <c r="T16" s="433">
        <f t="shared" si="6"/>
        <v>0</v>
      </c>
      <c r="U16" s="502">
        <f t="shared" si="9"/>
        <v>0</v>
      </c>
      <c r="W16" s="85"/>
      <c r="X16" s="91"/>
      <c r="Y16" s="91"/>
      <c r="Z16" s="91"/>
      <c r="AA16" s="91"/>
      <c r="AB16" s="92"/>
    </row>
    <row r="17" spans="2:32" ht="16" customHeight="1">
      <c r="B17" s="286" t="s">
        <v>92</v>
      </c>
      <c r="C17" s="825">
        <f t="shared" si="0"/>
        <v>0</v>
      </c>
      <c r="D17" s="826"/>
      <c r="E17" s="42"/>
      <c r="F17" s="43"/>
      <c r="G17" s="44"/>
      <c r="H17" s="503" t="str">
        <f t="shared" si="1"/>
        <v>-</v>
      </c>
      <c r="I17" s="45"/>
      <c r="J17" s="46"/>
      <c r="K17" s="504" t="str">
        <f>IF(J17+K4=AC3, "-", SUM(J17,K4))</f>
        <v>-</v>
      </c>
      <c r="L17" s="47"/>
      <c r="M17" s="323"/>
      <c r="N17" s="48"/>
      <c r="O17" s="505" t="str">
        <f t="shared" si="2"/>
        <v>-</v>
      </c>
      <c r="P17" s="506" t="str">
        <f t="shared" si="3"/>
        <v>-</v>
      </c>
      <c r="Q17" s="507" t="str">
        <f t="shared" si="8"/>
        <v>-</v>
      </c>
      <c r="R17" s="440">
        <f t="shared" si="4"/>
        <v>0</v>
      </c>
      <c r="S17" s="65">
        <f t="shared" si="5"/>
        <v>0</v>
      </c>
      <c r="T17" s="441">
        <f t="shared" si="6"/>
        <v>0</v>
      </c>
      <c r="U17" s="508">
        <f t="shared" si="9"/>
        <v>0</v>
      </c>
      <c r="W17" s="85"/>
      <c r="X17" s="91"/>
      <c r="Y17" s="91"/>
      <c r="Z17" s="91"/>
      <c r="AA17" s="91"/>
      <c r="AB17" s="92"/>
    </row>
    <row r="18" spans="2:32" ht="16" customHeight="1">
      <c r="B18" s="286" t="s">
        <v>92</v>
      </c>
      <c r="C18" s="811">
        <f t="shared" si="0"/>
        <v>0</v>
      </c>
      <c r="D18" s="812"/>
      <c r="E18" s="35"/>
      <c r="F18" s="36"/>
      <c r="G18" s="37"/>
      <c r="H18" s="497" t="str">
        <f t="shared" si="1"/>
        <v>-</v>
      </c>
      <c r="I18" s="49"/>
      <c r="J18" s="50"/>
      <c r="K18" s="498" t="str">
        <f>IF(J18+K4=AC3, "-", SUM(J18,K4))</f>
        <v>-</v>
      </c>
      <c r="L18" s="40"/>
      <c r="M18" s="322"/>
      <c r="N18" s="41"/>
      <c r="O18" s="499" t="str">
        <f t="shared" si="2"/>
        <v>-</v>
      </c>
      <c r="P18" s="500" t="str">
        <f t="shared" si="3"/>
        <v>-</v>
      </c>
      <c r="Q18" s="501" t="str">
        <f t="shared" si="8"/>
        <v>-</v>
      </c>
      <c r="R18" s="431">
        <f t="shared" si="4"/>
        <v>0</v>
      </c>
      <c r="S18" s="64">
        <f t="shared" si="5"/>
        <v>0</v>
      </c>
      <c r="T18" s="433">
        <f t="shared" si="6"/>
        <v>0</v>
      </c>
      <c r="U18" s="502">
        <f t="shared" si="9"/>
        <v>0</v>
      </c>
      <c r="W18" s="85"/>
      <c r="X18" s="91"/>
      <c r="Y18" s="91"/>
      <c r="Z18" s="91"/>
      <c r="AA18" s="91"/>
      <c r="AB18" s="92"/>
    </row>
    <row r="19" spans="2:32" ht="16" customHeight="1">
      <c r="B19" s="286" t="s">
        <v>92</v>
      </c>
      <c r="C19" s="825">
        <f t="shared" si="0"/>
        <v>0</v>
      </c>
      <c r="D19" s="826"/>
      <c r="E19" s="42"/>
      <c r="F19" s="43"/>
      <c r="G19" s="44"/>
      <c r="H19" s="503" t="str">
        <f t="shared" si="1"/>
        <v>-</v>
      </c>
      <c r="I19" s="45"/>
      <c r="J19" s="46"/>
      <c r="K19" s="504" t="str">
        <f>IF(J19+K4=AC3, "-", SUM(J19,K4))</f>
        <v>-</v>
      </c>
      <c r="L19" s="47"/>
      <c r="M19" s="323"/>
      <c r="N19" s="48"/>
      <c r="O19" s="505" t="str">
        <f t="shared" si="2"/>
        <v>-</v>
      </c>
      <c r="P19" s="506" t="str">
        <f t="shared" si="3"/>
        <v>-</v>
      </c>
      <c r="Q19" s="507" t="str">
        <f t="shared" si="8"/>
        <v>-</v>
      </c>
      <c r="R19" s="440">
        <f t="shared" si="4"/>
        <v>0</v>
      </c>
      <c r="S19" s="65">
        <f t="shared" si="5"/>
        <v>0</v>
      </c>
      <c r="T19" s="441">
        <f t="shared" si="6"/>
        <v>0</v>
      </c>
      <c r="U19" s="508">
        <f t="shared" si="9"/>
        <v>0</v>
      </c>
      <c r="W19" s="85"/>
      <c r="X19" s="91"/>
      <c r="Y19" s="91"/>
      <c r="Z19" s="91"/>
      <c r="AA19" s="91"/>
      <c r="AB19" s="92"/>
    </row>
    <row r="20" spans="2:32" ht="16" customHeight="1">
      <c r="B20" s="286" t="s">
        <v>92</v>
      </c>
      <c r="C20" s="827">
        <f t="shared" si="0"/>
        <v>0</v>
      </c>
      <c r="D20" s="828"/>
      <c r="E20" s="35"/>
      <c r="F20" s="36"/>
      <c r="G20" s="37"/>
      <c r="H20" s="497" t="str">
        <f t="shared" si="1"/>
        <v>-</v>
      </c>
      <c r="I20" s="49"/>
      <c r="J20" s="50"/>
      <c r="K20" s="498" t="str">
        <f>IF(J20+K4=AC3, "-", SUM(J20,K4))</f>
        <v>-</v>
      </c>
      <c r="L20" s="40"/>
      <c r="M20" s="322"/>
      <c r="N20" s="41"/>
      <c r="O20" s="499" t="str">
        <f t="shared" si="2"/>
        <v>-</v>
      </c>
      <c r="P20" s="500" t="str">
        <f t="shared" si="3"/>
        <v>-</v>
      </c>
      <c r="Q20" s="501" t="str">
        <f t="shared" si="8"/>
        <v>-</v>
      </c>
      <c r="R20" s="431">
        <f t="shared" si="4"/>
        <v>0</v>
      </c>
      <c r="S20" s="64">
        <f t="shared" si="5"/>
        <v>0</v>
      </c>
      <c r="T20" s="433">
        <f t="shared" si="6"/>
        <v>0</v>
      </c>
      <c r="U20" s="502">
        <f>E20+F20-R20-S20-T20</f>
        <v>0</v>
      </c>
      <c r="W20" s="85"/>
      <c r="X20" s="91"/>
      <c r="Y20" s="91"/>
      <c r="Z20" s="91"/>
      <c r="AA20" s="91"/>
      <c r="AB20" s="92"/>
    </row>
    <row r="21" spans="2:32" s="96" customFormat="1" ht="32" customHeight="1" thickBot="1">
      <c r="B21" s="68" t="s">
        <v>3</v>
      </c>
      <c r="C21" s="829">
        <f>SUM(C6:D20)</f>
        <v>0</v>
      </c>
      <c r="D21" s="830"/>
      <c r="E21" s="56">
        <f>SUM(E6:E20)</f>
        <v>0</v>
      </c>
      <c r="F21" s="57">
        <f>SUM(F6:F20)</f>
        <v>0</v>
      </c>
      <c r="G21" s="58">
        <f>SUM(G6:G20)</f>
        <v>0</v>
      </c>
      <c r="H21" s="59">
        <f>SUM(H6:H20)</f>
        <v>0</v>
      </c>
      <c r="I21" s="93"/>
      <c r="J21" s="94"/>
      <c r="K21" s="94"/>
      <c r="L21" s="95"/>
      <c r="M21" s="453">
        <f t="shared" ref="M21:U21" si="10">SUM(M6:M20)</f>
        <v>0</v>
      </c>
      <c r="N21" s="60">
        <f t="shared" si="10"/>
        <v>0</v>
      </c>
      <c r="O21" s="61">
        <f t="shared" si="10"/>
        <v>0</v>
      </c>
      <c r="P21" s="62">
        <f t="shared" si="10"/>
        <v>0</v>
      </c>
      <c r="Q21" s="63">
        <f t="shared" si="10"/>
        <v>0</v>
      </c>
      <c r="R21" s="55">
        <f t="shared" si="10"/>
        <v>0</v>
      </c>
      <c r="S21" s="66">
        <f t="shared" si="10"/>
        <v>0</v>
      </c>
      <c r="T21" s="66">
        <f t="shared" si="10"/>
        <v>0</v>
      </c>
      <c r="U21" s="67">
        <f t="shared" si="10"/>
        <v>0</v>
      </c>
    </row>
    <row r="22" spans="2:32" ht="15" customHeight="1" thickTop="1">
      <c r="B22" s="158"/>
      <c r="C22" s="157"/>
      <c r="D22" s="97"/>
      <c r="E22" s="98"/>
      <c r="F22" s="99"/>
      <c r="G22" s="99"/>
      <c r="H22" s="100"/>
      <c r="I22" s="101"/>
      <c r="J22" s="101"/>
      <c r="K22" s="101"/>
      <c r="Q22" s="157"/>
      <c r="R22" s="831" t="s">
        <v>38</v>
      </c>
      <c r="S22" s="831"/>
      <c r="T22" s="831"/>
      <c r="U22" s="833">
        <f>'Breakdown '!D32</f>
        <v>6438.35</v>
      </c>
      <c r="X22" s="84"/>
      <c r="AF22" s="92"/>
    </row>
    <row r="23" spans="2:32" ht="17" customHeight="1">
      <c r="B23" s="104"/>
      <c r="D23" s="97"/>
      <c r="E23" s="98"/>
      <c r="F23" s="99"/>
      <c r="G23" s="99"/>
      <c r="H23" s="100"/>
      <c r="I23" s="101"/>
      <c r="J23" s="101"/>
      <c r="K23" s="101"/>
      <c r="M23" s="102"/>
      <c r="N23" s="102"/>
      <c r="R23" s="832"/>
      <c r="S23" s="832"/>
      <c r="T23" s="832"/>
      <c r="U23" s="834"/>
      <c r="X23" s="84"/>
      <c r="AF23" s="92"/>
    </row>
    <row r="24" spans="2:32" ht="17" customHeight="1">
      <c r="B24" s="835" t="s">
        <v>143</v>
      </c>
      <c r="C24" s="160"/>
      <c r="D24" s="97"/>
      <c r="R24" s="837" t="s">
        <v>125</v>
      </c>
      <c r="S24" s="838"/>
      <c r="T24" s="838"/>
      <c r="U24" s="841">
        <f>U21-U22</f>
        <v>-6438.35</v>
      </c>
      <c r="X24" s="84"/>
      <c r="AF24" s="92"/>
    </row>
    <row r="25" spans="2:32" ht="20" customHeight="1" thickBot="1">
      <c r="B25" s="836"/>
      <c r="C25" s="161"/>
      <c r="E25" s="98"/>
      <c r="F25" s="99"/>
      <c r="G25" s="99"/>
      <c r="H25" s="100"/>
      <c r="I25" s="101"/>
      <c r="J25" s="101"/>
      <c r="K25" s="101"/>
      <c r="Q25" s="159"/>
      <c r="R25" s="839"/>
      <c r="S25" s="840"/>
      <c r="T25" s="840"/>
      <c r="U25" s="842"/>
      <c r="X25" s="84"/>
      <c r="AE25" s="92"/>
    </row>
    <row r="26" spans="2:32" ht="24" customHeight="1" thickTop="1">
      <c r="B26" s="104"/>
      <c r="E26" s="150"/>
      <c r="F26" s="151"/>
      <c r="G26" s="151"/>
      <c r="H26" s="151"/>
      <c r="I26" s="151"/>
      <c r="J26" s="850" t="s">
        <v>124</v>
      </c>
      <c r="K26" s="850"/>
      <c r="L26" s="151"/>
      <c r="M26" s="151"/>
      <c r="N26" s="151"/>
      <c r="O26" s="151"/>
      <c r="P26" s="152"/>
      <c r="Q26" s="96"/>
      <c r="R26" s="96"/>
      <c r="S26" s="96"/>
      <c r="T26" s="92"/>
      <c r="U26" s="105"/>
      <c r="X26" s="84"/>
    </row>
    <row r="27" spans="2:32" s="90" customFormat="1" ht="21" customHeight="1" thickBot="1">
      <c r="B27" s="106"/>
      <c r="E27" s="153"/>
      <c r="F27" s="457" t="s">
        <v>1</v>
      </c>
      <c r="G27" s="851" t="s">
        <v>16</v>
      </c>
      <c r="H27" s="852"/>
      <c r="I27" s="853"/>
      <c r="J27" s="509" t="s">
        <v>2</v>
      </c>
      <c r="K27" s="458" t="s">
        <v>17</v>
      </c>
      <c r="L27" s="854" t="s">
        <v>18</v>
      </c>
      <c r="M27" s="855"/>
      <c r="N27" s="855"/>
      <c r="O27" s="855"/>
      <c r="P27" s="856"/>
      <c r="Q27" s="88"/>
      <c r="R27" s="88"/>
      <c r="S27" s="88"/>
      <c r="U27" s="107"/>
    </row>
    <row r="28" spans="2:32" ht="16" customHeight="1">
      <c r="B28" s="106"/>
      <c r="E28" s="108" t="s">
        <v>99</v>
      </c>
      <c r="F28" s="33"/>
      <c r="G28" s="885"/>
      <c r="H28" s="886"/>
      <c r="I28" s="887"/>
      <c r="J28" s="25"/>
      <c r="K28" s="24"/>
      <c r="L28" s="857"/>
      <c r="M28" s="858"/>
      <c r="N28" s="858"/>
      <c r="O28" s="858"/>
      <c r="P28" s="859"/>
      <c r="Q28" s="88"/>
      <c r="R28" s="88"/>
      <c r="S28" s="88"/>
      <c r="U28" s="105"/>
      <c r="V28" s="92"/>
      <c r="X28" s="84"/>
    </row>
    <row r="29" spans="2:32" ht="16" customHeight="1">
      <c r="B29" s="106"/>
      <c r="E29" s="109" t="s">
        <v>100</v>
      </c>
      <c r="F29" s="32"/>
      <c r="G29" s="846"/>
      <c r="H29" s="847"/>
      <c r="I29" s="848"/>
      <c r="J29" s="22"/>
      <c r="K29" s="23"/>
      <c r="L29" s="846"/>
      <c r="M29" s="847"/>
      <c r="N29" s="847"/>
      <c r="O29" s="847"/>
      <c r="P29" s="848"/>
      <c r="Q29" s="88"/>
      <c r="R29" s="88"/>
      <c r="S29" s="88"/>
      <c r="U29" s="105"/>
      <c r="X29" s="84"/>
    </row>
    <row r="30" spans="2:32" ht="16" customHeight="1">
      <c r="B30" s="106"/>
      <c r="E30" s="108" t="s">
        <v>101</v>
      </c>
      <c r="F30" s="33"/>
      <c r="G30" s="843"/>
      <c r="H30" s="844"/>
      <c r="I30" s="845"/>
      <c r="J30" s="25"/>
      <c r="K30" s="24"/>
      <c r="L30" s="843"/>
      <c r="M30" s="844"/>
      <c r="N30" s="844"/>
      <c r="O30" s="844"/>
      <c r="P30" s="845"/>
      <c r="Q30" s="88"/>
      <c r="R30" s="88"/>
      <c r="S30" s="88"/>
      <c r="U30" s="105"/>
      <c r="X30" s="84"/>
    </row>
    <row r="31" spans="2:32" ht="16" customHeight="1">
      <c r="B31" s="106"/>
      <c r="E31" s="109" t="s">
        <v>102</v>
      </c>
      <c r="F31" s="32"/>
      <c r="G31" s="846"/>
      <c r="H31" s="847"/>
      <c r="I31" s="848"/>
      <c r="J31" s="22"/>
      <c r="K31" s="21"/>
      <c r="L31" s="846"/>
      <c r="M31" s="847"/>
      <c r="N31" s="847"/>
      <c r="O31" s="847"/>
      <c r="P31" s="848"/>
      <c r="Q31" s="88"/>
      <c r="R31" s="88"/>
      <c r="S31" s="88"/>
      <c r="U31" s="105"/>
      <c r="X31" s="84"/>
    </row>
    <row r="32" spans="2:32" ht="16" customHeight="1">
      <c r="B32" s="849" t="str">
        <f>Info!F11&amp;"'s"</f>
        <v>Clem Harrod's</v>
      </c>
      <c r="C32" s="110"/>
      <c r="D32" s="110"/>
      <c r="E32" s="108" t="s">
        <v>103</v>
      </c>
      <c r="F32" s="33"/>
      <c r="G32" s="843"/>
      <c r="H32" s="844"/>
      <c r="I32" s="845"/>
      <c r="J32" s="25"/>
      <c r="K32" s="24"/>
      <c r="L32" s="843"/>
      <c r="M32" s="844"/>
      <c r="N32" s="844"/>
      <c r="O32" s="844"/>
      <c r="P32" s="845"/>
      <c r="Q32" s="88"/>
      <c r="R32" s="860" t="s">
        <v>164</v>
      </c>
      <c r="S32" s="860"/>
      <c r="T32" s="860"/>
      <c r="U32" s="105"/>
      <c r="X32" s="84"/>
    </row>
    <row r="33" spans="2:21" s="84" customFormat="1" ht="16" customHeight="1">
      <c r="B33" s="849"/>
      <c r="C33" s="110"/>
      <c r="D33" s="110"/>
      <c r="E33" s="109" t="s">
        <v>104</v>
      </c>
      <c r="F33" s="32"/>
      <c r="G33" s="846"/>
      <c r="H33" s="847"/>
      <c r="I33" s="848"/>
      <c r="J33" s="22"/>
      <c r="K33" s="21"/>
      <c r="L33" s="846"/>
      <c r="M33" s="847"/>
      <c r="N33" s="847"/>
      <c r="O33" s="847"/>
      <c r="P33" s="848"/>
      <c r="Q33" s="88"/>
      <c r="R33" s="860"/>
      <c r="S33" s="860"/>
      <c r="T33" s="860"/>
      <c r="U33" s="105"/>
    </row>
    <row r="34" spans="2:21" s="84" customFormat="1" ht="16" customHeight="1">
      <c r="B34" s="861" t="s">
        <v>157</v>
      </c>
      <c r="C34" s="111"/>
      <c r="D34" s="111"/>
      <c r="E34" s="108" t="s">
        <v>105</v>
      </c>
      <c r="F34" s="33"/>
      <c r="G34" s="843"/>
      <c r="H34" s="844"/>
      <c r="I34" s="845"/>
      <c r="J34" s="25"/>
      <c r="K34" s="24"/>
      <c r="L34" s="843"/>
      <c r="M34" s="844"/>
      <c r="N34" s="844"/>
      <c r="O34" s="844"/>
      <c r="P34" s="845"/>
      <c r="Q34" s="88"/>
      <c r="R34" s="863" t="s">
        <v>165</v>
      </c>
      <c r="S34" s="863"/>
      <c r="T34" s="863"/>
      <c r="U34" s="105"/>
    </row>
    <row r="35" spans="2:21" s="84" customFormat="1" ht="16" customHeight="1">
      <c r="B35" s="883"/>
      <c r="C35" s="111"/>
      <c r="D35" s="111"/>
      <c r="E35" s="109" t="s">
        <v>106</v>
      </c>
      <c r="F35" s="32"/>
      <c r="G35" s="846"/>
      <c r="H35" s="847"/>
      <c r="I35" s="848"/>
      <c r="J35" s="22"/>
      <c r="K35" s="26"/>
      <c r="L35" s="846"/>
      <c r="M35" s="847"/>
      <c r="N35" s="847"/>
      <c r="O35" s="847"/>
      <c r="P35" s="848"/>
      <c r="Q35" s="88"/>
      <c r="R35" s="864"/>
      <c r="S35" s="864"/>
      <c r="T35" s="864"/>
      <c r="U35" s="155"/>
    </row>
    <row r="36" spans="2:21" s="84" customFormat="1" ht="16" customHeight="1">
      <c r="B36" s="112"/>
      <c r="C36" s="113"/>
      <c r="D36" s="114"/>
      <c r="E36" s="108" t="s">
        <v>107</v>
      </c>
      <c r="F36" s="33"/>
      <c r="G36" s="843"/>
      <c r="H36" s="844"/>
      <c r="I36" s="845"/>
      <c r="J36" s="25"/>
      <c r="K36" s="27"/>
      <c r="L36" s="843"/>
      <c r="M36" s="844"/>
      <c r="N36" s="844"/>
      <c r="O36" s="844"/>
      <c r="P36" s="845"/>
      <c r="Q36" s="88"/>
      <c r="R36" s="156"/>
      <c r="S36" s="156"/>
      <c r="T36" s="156"/>
      <c r="U36" s="105"/>
    </row>
    <row r="37" spans="2:21" s="84" customFormat="1" ht="16" customHeight="1">
      <c r="B37" s="80" t="str">
        <f>Info!F12</f>
        <v>CLEMCO.AV</v>
      </c>
      <c r="C37" s="113"/>
      <c r="E37" s="109" t="s">
        <v>108</v>
      </c>
      <c r="F37" s="32"/>
      <c r="G37" s="846"/>
      <c r="H37" s="847"/>
      <c r="I37" s="848"/>
      <c r="J37" s="22"/>
      <c r="K37" s="26"/>
      <c r="L37" s="846"/>
      <c r="M37" s="847"/>
      <c r="N37" s="847"/>
      <c r="O37" s="847"/>
      <c r="P37" s="848"/>
      <c r="Q37" s="88"/>
      <c r="R37" s="865" t="s">
        <v>396</v>
      </c>
      <c r="S37" s="865"/>
      <c r="T37" s="865"/>
      <c r="U37" s="866"/>
    </row>
    <row r="38" spans="2:21" s="84" customFormat="1" ht="16" customHeight="1">
      <c r="B38" s="80"/>
      <c r="C38" s="113"/>
      <c r="E38" s="108" t="s">
        <v>109</v>
      </c>
      <c r="F38" s="33"/>
      <c r="G38" s="843"/>
      <c r="H38" s="844"/>
      <c r="I38" s="845"/>
      <c r="J38" s="25"/>
      <c r="K38" s="27"/>
      <c r="L38" s="843"/>
      <c r="M38" s="844"/>
      <c r="N38" s="844"/>
      <c r="O38" s="844"/>
      <c r="P38" s="845"/>
      <c r="Q38" s="88"/>
      <c r="R38" s="865"/>
      <c r="S38" s="865"/>
      <c r="T38" s="865"/>
      <c r="U38" s="866"/>
    </row>
    <row r="39" spans="2:21" s="84" customFormat="1" ht="16" customHeight="1">
      <c r="B39" s="81" t="str">
        <f>Info!F15</f>
        <v>101 Projection Way</v>
      </c>
      <c r="C39" s="113"/>
      <c r="E39" s="109" t="s">
        <v>110</v>
      </c>
      <c r="F39" s="32"/>
      <c r="G39" s="846"/>
      <c r="H39" s="847"/>
      <c r="I39" s="848"/>
      <c r="J39" s="22"/>
      <c r="K39" s="26"/>
      <c r="L39" s="846"/>
      <c r="M39" s="847"/>
      <c r="N39" s="847"/>
      <c r="O39" s="847"/>
      <c r="P39" s="848"/>
      <c r="Q39" s="88"/>
      <c r="R39" s="865"/>
      <c r="S39" s="865"/>
      <c r="T39" s="865"/>
      <c r="U39" s="866"/>
    </row>
    <row r="40" spans="2:21" s="84" customFormat="1" ht="16" customHeight="1">
      <c r="B40" s="81" t="str">
        <f>Info!F16</f>
        <v>Virtually Everywhere, US 12345</v>
      </c>
      <c r="C40" s="113"/>
      <c r="E40" s="108" t="s">
        <v>111</v>
      </c>
      <c r="F40" s="33"/>
      <c r="G40" s="843"/>
      <c r="H40" s="844"/>
      <c r="I40" s="845"/>
      <c r="J40" s="25"/>
      <c r="K40" s="27"/>
      <c r="L40" s="843"/>
      <c r="M40" s="844"/>
      <c r="N40" s="844"/>
      <c r="O40" s="844"/>
      <c r="P40" s="845"/>
      <c r="Q40" s="88"/>
      <c r="R40" s="865"/>
      <c r="S40" s="865"/>
      <c r="T40" s="865"/>
      <c r="U40" s="866"/>
    </row>
    <row r="41" spans="2:21" s="84" customFormat="1" ht="16" customHeight="1">
      <c r="B41" s="81"/>
      <c r="C41" s="113"/>
      <c r="E41" s="109" t="s">
        <v>112</v>
      </c>
      <c r="F41" s="32"/>
      <c r="G41" s="846"/>
      <c r="H41" s="847"/>
      <c r="I41" s="848"/>
      <c r="J41" s="22"/>
      <c r="K41" s="26"/>
      <c r="L41" s="846"/>
      <c r="M41" s="847"/>
      <c r="N41" s="847"/>
      <c r="O41" s="847"/>
      <c r="P41" s="848"/>
      <c r="Q41" s="88"/>
      <c r="R41" s="865"/>
      <c r="S41" s="865"/>
      <c r="T41" s="865"/>
      <c r="U41" s="866"/>
    </row>
    <row r="42" spans="2:21" s="84" customFormat="1" ht="16" customHeight="1">
      <c r="B42" s="81" t="str">
        <f>Info!F17</f>
        <v>813-555-CLEM</v>
      </c>
      <c r="C42" s="113"/>
      <c r="E42" s="108" t="s">
        <v>113</v>
      </c>
      <c r="F42" s="33"/>
      <c r="G42" s="843"/>
      <c r="H42" s="844"/>
      <c r="I42" s="845"/>
      <c r="J42" s="25"/>
      <c r="K42" s="27"/>
      <c r="L42" s="843"/>
      <c r="M42" s="844"/>
      <c r="N42" s="844"/>
      <c r="O42" s="844"/>
      <c r="P42" s="845"/>
      <c r="Q42" s="88"/>
      <c r="R42" s="865"/>
      <c r="S42" s="865"/>
      <c r="T42" s="865"/>
      <c r="U42" s="866"/>
    </row>
    <row r="43" spans="2:21" s="84" customFormat="1" ht="16" customHeight="1">
      <c r="B43" s="81" t="str">
        <f>Info!F18</f>
        <v>info@clemco.net</v>
      </c>
      <c r="C43" s="115"/>
      <c r="E43" s="109" t="s">
        <v>114</v>
      </c>
      <c r="F43" s="32"/>
      <c r="G43" s="846"/>
      <c r="H43" s="847"/>
      <c r="I43" s="848"/>
      <c r="J43" s="22"/>
      <c r="K43" s="26"/>
      <c r="L43" s="846"/>
      <c r="M43" s="847"/>
      <c r="N43" s="847"/>
      <c r="O43" s="847"/>
      <c r="P43" s="848"/>
      <c r="Q43" s="88"/>
      <c r="R43" s="865"/>
      <c r="S43" s="865"/>
      <c r="T43" s="865"/>
      <c r="U43" s="866"/>
    </row>
    <row r="44" spans="2:21" s="84" customFormat="1" ht="16" customHeight="1">
      <c r="B44" s="106"/>
      <c r="E44" s="108" t="s">
        <v>115</v>
      </c>
      <c r="F44" s="33"/>
      <c r="G44" s="843"/>
      <c r="H44" s="844"/>
      <c r="I44" s="845"/>
      <c r="J44" s="25"/>
      <c r="K44" s="27"/>
      <c r="L44" s="843"/>
      <c r="M44" s="844"/>
      <c r="N44" s="844"/>
      <c r="O44" s="844"/>
      <c r="P44" s="845"/>
      <c r="Q44" s="88"/>
      <c r="R44" s="865"/>
      <c r="S44" s="865"/>
      <c r="T44" s="865"/>
      <c r="U44" s="866"/>
    </row>
    <row r="45" spans="2:21" s="84" customFormat="1" ht="16" customHeight="1">
      <c r="B45" s="106"/>
      <c r="E45" s="109" t="s">
        <v>116</v>
      </c>
      <c r="F45" s="32"/>
      <c r="G45" s="846"/>
      <c r="H45" s="847"/>
      <c r="I45" s="848"/>
      <c r="J45" s="22"/>
      <c r="K45" s="26"/>
      <c r="L45" s="846"/>
      <c r="M45" s="847"/>
      <c r="N45" s="847"/>
      <c r="O45" s="847"/>
      <c r="P45" s="848"/>
      <c r="Q45" s="88"/>
      <c r="R45" s="884"/>
      <c r="S45" s="884"/>
      <c r="T45" s="884"/>
      <c r="U45" s="105"/>
    </row>
    <row r="46" spans="2:21" s="84" customFormat="1" ht="16" customHeight="1">
      <c r="B46" s="106"/>
      <c r="E46" s="108" t="s">
        <v>117</v>
      </c>
      <c r="F46" s="33"/>
      <c r="G46" s="843"/>
      <c r="H46" s="844"/>
      <c r="I46" s="845"/>
      <c r="J46" s="25"/>
      <c r="K46" s="27"/>
      <c r="L46" s="843"/>
      <c r="M46" s="844"/>
      <c r="N46" s="844"/>
      <c r="O46" s="844"/>
      <c r="P46" s="845"/>
      <c r="Q46" s="88"/>
      <c r="R46" s="884"/>
      <c r="S46" s="884"/>
      <c r="T46" s="884"/>
      <c r="U46" s="105"/>
    </row>
    <row r="47" spans="2:21" s="84" customFormat="1" ht="16" customHeight="1">
      <c r="B47" s="106"/>
      <c r="E47" s="109" t="s">
        <v>118</v>
      </c>
      <c r="F47" s="32"/>
      <c r="G47" s="846"/>
      <c r="H47" s="847"/>
      <c r="I47" s="848"/>
      <c r="J47" s="22"/>
      <c r="K47" s="26"/>
      <c r="L47" s="846"/>
      <c r="M47" s="847"/>
      <c r="N47" s="847"/>
      <c r="O47" s="847"/>
      <c r="P47" s="848"/>
      <c r="Q47" s="88"/>
      <c r="R47" s="884"/>
      <c r="S47" s="884"/>
      <c r="T47" s="884"/>
      <c r="U47" s="105"/>
    </row>
    <row r="48" spans="2:21" s="84" customFormat="1" ht="16" customHeight="1">
      <c r="B48" s="106"/>
      <c r="E48" s="108" t="s">
        <v>119</v>
      </c>
      <c r="F48" s="33"/>
      <c r="G48" s="843"/>
      <c r="H48" s="844"/>
      <c r="I48" s="845"/>
      <c r="J48" s="25"/>
      <c r="K48" s="27"/>
      <c r="L48" s="843"/>
      <c r="M48" s="844"/>
      <c r="N48" s="844"/>
      <c r="O48" s="844"/>
      <c r="P48" s="845"/>
      <c r="Q48" s="88"/>
      <c r="R48" s="884"/>
      <c r="S48" s="884"/>
      <c r="T48" s="884"/>
      <c r="U48" s="105"/>
    </row>
    <row r="49" spans="2:21" s="84" customFormat="1" ht="16" customHeight="1">
      <c r="B49" s="106"/>
      <c r="E49" s="109" t="s">
        <v>120</v>
      </c>
      <c r="F49" s="32"/>
      <c r="G49" s="846"/>
      <c r="H49" s="847"/>
      <c r="I49" s="848"/>
      <c r="J49" s="22"/>
      <c r="K49" s="26"/>
      <c r="L49" s="846"/>
      <c r="M49" s="847"/>
      <c r="N49" s="847"/>
      <c r="O49" s="847"/>
      <c r="P49" s="848"/>
      <c r="Q49" s="88"/>
      <c r="R49" s="884"/>
      <c r="S49" s="884"/>
      <c r="T49" s="884"/>
      <c r="U49" s="105"/>
    </row>
    <row r="50" spans="2:21" s="84" customFormat="1" ht="16" customHeight="1">
      <c r="B50" s="106"/>
      <c r="E50" s="108" t="s">
        <v>121</v>
      </c>
      <c r="F50" s="33"/>
      <c r="G50" s="843"/>
      <c r="H50" s="844"/>
      <c r="I50" s="845"/>
      <c r="J50" s="25"/>
      <c r="K50" s="27"/>
      <c r="L50" s="843"/>
      <c r="M50" s="844"/>
      <c r="N50" s="844"/>
      <c r="O50" s="844"/>
      <c r="P50" s="845"/>
      <c r="U50" s="105"/>
    </row>
    <row r="51" spans="2:21" s="84" customFormat="1" ht="16" customHeight="1">
      <c r="B51" s="106"/>
      <c r="E51" s="109" t="s">
        <v>122</v>
      </c>
      <c r="F51" s="32"/>
      <c r="G51" s="846"/>
      <c r="H51" s="847"/>
      <c r="I51" s="848"/>
      <c r="J51" s="28"/>
      <c r="K51" s="29"/>
      <c r="L51" s="846"/>
      <c r="M51" s="847"/>
      <c r="N51" s="847"/>
      <c r="O51" s="847"/>
      <c r="P51" s="848"/>
      <c r="U51" s="105"/>
    </row>
    <row r="52" spans="2:21" s="84" customFormat="1" ht="16" customHeight="1" thickBot="1">
      <c r="B52" s="104"/>
      <c r="D52" s="90"/>
      <c r="E52" s="510" t="s">
        <v>123</v>
      </c>
      <c r="F52" s="34"/>
      <c r="G52" s="873"/>
      <c r="H52" s="874"/>
      <c r="I52" s="875"/>
      <c r="J52" s="30"/>
      <c r="K52" s="31"/>
      <c r="L52" s="873"/>
      <c r="M52" s="874"/>
      <c r="N52" s="874"/>
      <c r="O52" s="874"/>
      <c r="P52" s="875"/>
      <c r="U52" s="105"/>
    </row>
    <row r="53" spans="2:21" s="84" customFormat="1" ht="30" customHeight="1" thickTop="1" thickBot="1">
      <c r="B53" s="104"/>
      <c r="E53" s="90"/>
      <c r="F53" s="90"/>
      <c r="G53" s="90"/>
      <c r="H53" s="90"/>
      <c r="I53" s="90"/>
      <c r="J53" s="511">
        <f>SUM(J28:J52)</f>
        <v>0</v>
      </c>
      <c r="K53" s="513" t="s">
        <v>270</v>
      </c>
      <c r="L53" s="116"/>
      <c r="M53" s="90"/>
      <c r="N53" s="90"/>
      <c r="O53" s="90"/>
      <c r="P53" s="90"/>
      <c r="U53" s="105"/>
    </row>
    <row r="54" spans="2:21" s="84" customFormat="1" ht="26" customHeight="1">
      <c r="B54" s="104"/>
      <c r="E54" s="90"/>
      <c r="F54" s="90"/>
      <c r="G54" s="90"/>
      <c r="H54" s="90"/>
      <c r="I54" s="90"/>
      <c r="J54" s="169"/>
      <c r="K54" s="170"/>
      <c r="L54" s="116"/>
      <c r="M54" s="90"/>
      <c r="N54" s="90"/>
      <c r="O54" s="90"/>
      <c r="P54" s="90"/>
      <c r="U54" s="105"/>
    </row>
    <row r="55" spans="2:21" s="84" customFormat="1" ht="28" customHeight="1">
      <c r="B55" s="104"/>
      <c r="E55" s="90"/>
      <c r="F55" s="90"/>
      <c r="G55" s="90"/>
      <c r="H55" s="90"/>
      <c r="I55" s="90"/>
      <c r="J55" s="169"/>
      <c r="K55" s="170"/>
      <c r="L55" s="116"/>
      <c r="M55" s="90"/>
      <c r="N55" s="90"/>
      <c r="O55" s="90"/>
      <c r="P55" s="90"/>
      <c r="U55" s="105"/>
    </row>
    <row r="56" spans="2:21" s="84" customFormat="1" ht="28" customHeight="1">
      <c r="B56" s="104"/>
      <c r="E56" s="90"/>
      <c r="F56" s="90"/>
      <c r="G56" s="90"/>
      <c r="H56" s="90"/>
      <c r="I56" s="90"/>
      <c r="J56" s="169"/>
      <c r="K56" s="170"/>
      <c r="L56" s="116"/>
      <c r="M56" s="90"/>
      <c r="N56" s="90"/>
      <c r="O56" s="90"/>
      <c r="P56" s="90"/>
      <c r="U56" s="105"/>
    </row>
    <row r="57" spans="2:21" s="84" customFormat="1" ht="28" customHeight="1">
      <c r="B57" s="104"/>
      <c r="E57" s="90"/>
      <c r="F57" s="90"/>
      <c r="G57" s="90"/>
      <c r="H57" s="90"/>
      <c r="I57" s="90"/>
      <c r="J57" s="169"/>
      <c r="K57" s="170"/>
      <c r="L57" s="116"/>
      <c r="M57" s="90"/>
      <c r="N57" s="90"/>
      <c r="O57" s="90"/>
      <c r="P57" s="90"/>
      <c r="U57" s="105"/>
    </row>
    <row r="58" spans="2:21" s="84" customFormat="1" ht="28" customHeight="1">
      <c r="B58" s="481"/>
      <c r="C58" s="482"/>
      <c r="D58" s="482"/>
      <c r="E58" s="482"/>
      <c r="F58" s="482"/>
      <c r="G58" s="482"/>
      <c r="H58" s="426" t="s">
        <v>274</v>
      </c>
      <c r="I58" s="379" t="s">
        <v>275</v>
      </c>
      <c r="J58" s="421"/>
      <c r="K58" s="482"/>
      <c r="L58" s="482"/>
      <c r="M58" s="482"/>
      <c r="N58" s="482"/>
      <c r="O58" s="482"/>
      <c r="P58" s="482"/>
      <c r="Q58" s="482"/>
      <c r="R58" s="482"/>
      <c r="S58" s="482"/>
      <c r="T58" s="482"/>
      <c r="U58" s="483"/>
    </row>
    <row r="59" spans="2:21" s="84" customFormat="1" ht="28" customHeight="1">
      <c r="B59" s="104"/>
      <c r="E59" s="90"/>
      <c r="F59" s="90"/>
      <c r="G59" s="90"/>
      <c r="H59" s="90"/>
      <c r="I59" s="90"/>
      <c r="J59" s="169"/>
      <c r="K59" s="170"/>
      <c r="L59" s="116"/>
      <c r="M59" s="90"/>
      <c r="N59" s="90"/>
      <c r="O59" s="90"/>
      <c r="P59" s="90"/>
      <c r="U59" s="105"/>
    </row>
    <row r="60" spans="2:21" s="84" customFormat="1" ht="12" customHeight="1">
      <c r="B60" s="104"/>
      <c r="I60" s="117"/>
      <c r="J60" s="103"/>
      <c r="U60" s="105"/>
    </row>
    <row r="61" spans="2:21" s="84" customFormat="1" ht="11" customHeight="1">
      <c r="B61" s="104"/>
      <c r="I61" s="117"/>
      <c r="J61" s="103"/>
      <c r="U61" s="613"/>
    </row>
    <row r="62" spans="2:21" s="84" customFormat="1" ht="16" customHeight="1" thickBot="1">
      <c r="B62" s="118"/>
      <c r="C62" s="119"/>
      <c r="D62" s="119"/>
      <c r="E62" s="119"/>
      <c r="F62" s="119"/>
      <c r="G62" s="119"/>
      <c r="H62" s="119"/>
      <c r="I62" s="120"/>
      <c r="J62" s="120"/>
      <c r="K62" s="119"/>
      <c r="L62" s="119"/>
      <c r="M62" s="119"/>
      <c r="N62" s="119"/>
      <c r="O62" s="119"/>
      <c r="P62" s="119"/>
      <c r="Q62" s="119"/>
      <c r="R62" s="119"/>
      <c r="S62" s="119"/>
      <c r="T62" s="119"/>
      <c r="U62" s="614" t="str">
        <f>Info!O48</f>
        <v>Copyright © 2025 Clem Harrod. All rights reserved. ISBN: 978-1-7347452-6-9</v>
      </c>
    </row>
    <row r="63" spans="2:21" s="84" customFormat="1" ht="12.75" customHeight="1" thickTop="1"/>
    <row r="64" spans="2:21" s="84" customFormat="1" ht="12.75" customHeight="1"/>
    <row r="65" s="84" customFormat="1" ht="12" customHeight="1"/>
    <row r="66" s="84" customFormat="1" ht="12" customHeight="1"/>
    <row r="67" s="84" customFormat="1"/>
    <row r="68" s="84" customFormat="1" ht="12" customHeight="1"/>
    <row r="69" s="84" customFormat="1" ht="12" customHeight="1"/>
    <row r="70" s="84" customFormat="1" ht="12" customHeight="1"/>
    <row r="71" s="84" customFormat="1"/>
    <row r="72" s="84" customFormat="1"/>
    <row r="73" s="84" customFormat="1"/>
    <row r="74" s="84" customFormat="1"/>
    <row r="75" s="84" customFormat="1"/>
    <row r="76" s="84" customFormat="1"/>
    <row r="77" s="84" customFormat="1"/>
    <row r="78" s="84" customFormat="1"/>
    <row r="79" s="84" customFormat="1"/>
    <row r="80" s="84" customFormat="1"/>
    <row r="81" spans="31:31" s="84" customFormat="1"/>
    <row r="82" spans="31:31" s="84" customFormat="1"/>
    <row r="83" spans="31:31" s="84" customFormat="1"/>
    <row r="84" spans="31:31" s="84" customFormat="1" ht="15" customHeight="1"/>
    <row r="85" spans="31:31" s="84" customFormat="1"/>
    <row r="86" spans="31:31" s="84" customFormat="1"/>
    <row r="87" spans="31:31" s="84" customFormat="1"/>
    <row r="88" spans="31:31" s="84" customFormat="1"/>
    <row r="89" spans="31:31" s="84" customFormat="1"/>
    <row r="90" spans="31:31" s="84" customFormat="1"/>
    <row r="91" spans="31:31" s="84" customFormat="1"/>
    <row r="92" spans="31:31" s="84" customFormat="1"/>
    <row r="93" spans="31:31" s="84" customFormat="1"/>
    <row r="94" spans="31:31" s="84" customFormat="1"/>
    <row r="95" spans="31:31" s="84" customFormat="1"/>
    <row r="96" spans="31:31" s="84" customFormat="1">
      <c r="AE96" s="122"/>
    </row>
    <row r="97" spans="32:32" s="84" customFormat="1"/>
    <row r="98" spans="32:32" s="84" customFormat="1"/>
    <row r="99" spans="32:32" s="84" customFormat="1"/>
    <row r="100" spans="32:32" s="84" customFormat="1"/>
    <row r="101" spans="32:32" s="84" customFormat="1"/>
    <row r="102" spans="32:32" s="84" customFormat="1"/>
    <row r="103" spans="32:32" s="84" customFormat="1">
      <c r="AF103" s="122"/>
    </row>
    <row r="104" spans="32:32" s="84" customFormat="1"/>
    <row r="105" spans="32:32" s="84" customFormat="1"/>
    <row r="106" spans="32:32" s="84" customFormat="1"/>
    <row r="107" spans="32:32" s="84" customFormat="1"/>
    <row r="108" spans="32:32" s="84" customFormat="1"/>
    <row r="109" spans="32:32" s="84" customFormat="1"/>
    <row r="110" spans="32:32" s="84" customFormat="1"/>
    <row r="111" spans="32:32" s="84" customFormat="1"/>
    <row r="112" spans="32:32" s="84" customFormat="1"/>
    <row r="113" s="84" customFormat="1"/>
    <row r="114" s="84" customFormat="1"/>
    <row r="115" s="84" customFormat="1"/>
    <row r="116" s="84" customFormat="1"/>
    <row r="117" s="84" customFormat="1"/>
    <row r="118" s="84" customFormat="1"/>
    <row r="119" s="84" customFormat="1"/>
    <row r="120" s="84" customFormat="1"/>
    <row r="121" s="84" customFormat="1"/>
    <row r="122" s="84" customFormat="1"/>
    <row r="123" s="84" customFormat="1" ht="15" customHeight="1"/>
    <row r="124" s="84" customFormat="1"/>
    <row r="125" s="84" customFormat="1"/>
    <row r="126" s="84" customFormat="1"/>
    <row r="127" s="84" customFormat="1"/>
    <row r="128" s="84" customFormat="1"/>
    <row r="129" spans="7:31" ht="15" customHeight="1">
      <c r="X129" s="84"/>
    </row>
    <row r="130" spans="7:31">
      <c r="X130" s="84"/>
    </row>
    <row r="131" spans="7:31">
      <c r="X131" s="84"/>
    </row>
    <row r="132" spans="7:31">
      <c r="X132" s="84"/>
    </row>
    <row r="133" spans="7:31">
      <c r="G133" s="123"/>
      <c r="T133" s="124"/>
      <c r="X133" s="84"/>
      <c r="AE133" s="122"/>
    </row>
    <row r="134" spans="7:31">
      <c r="G134" s="123"/>
      <c r="R134" s="125"/>
      <c r="S134" s="125"/>
      <c r="T134" s="124"/>
      <c r="U134" s="122"/>
      <c r="X134" s="92"/>
      <c r="Y134" s="126"/>
      <c r="AA134" s="122"/>
      <c r="AB134" s="88"/>
    </row>
    <row r="135" spans="7:31">
      <c r="T135" s="127"/>
      <c r="U135" s="122"/>
      <c r="X135" s="92"/>
      <c r="Y135" s="122"/>
      <c r="AA135" s="122"/>
      <c r="AB135" s="88"/>
    </row>
    <row r="136" spans="7:31">
      <c r="T136" s="127"/>
      <c r="X136" s="128"/>
      <c r="Y136" s="129"/>
      <c r="Z136" s="129"/>
      <c r="AA136" s="122"/>
      <c r="AB136" s="130"/>
    </row>
    <row r="137" spans="7:31">
      <c r="T137" s="127"/>
      <c r="X137" s="128"/>
      <c r="Y137" s="126"/>
      <c r="Z137" s="126"/>
      <c r="AA137" s="122"/>
      <c r="AB137" s="130"/>
    </row>
    <row r="138" spans="7:31">
      <c r="T138" s="127"/>
      <c r="X138" s="128"/>
      <c r="Y138" s="126"/>
      <c r="Z138" s="126"/>
      <c r="AA138" s="122"/>
      <c r="AB138" s="88"/>
    </row>
    <row r="139" spans="7:31">
      <c r="T139" s="127"/>
      <c r="X139" s="128"/>
      <c r="Y139" s="129"/>
      <c r="Z139" s="129"/>
      <c r="AA139" s="122"/>
      <c r="AB139" s="88"/>
    </row>
    <row r="140" spans="7:31">
      <c r="T140" s="127"/>
      <c r="X140" s="128"/>
      <c r="Y140" s="126"/>
      <c r="Z140" s="126"/>
      <c r="AA140" s="122"/>
      <c r="AB140" s="88"/>
    </row>
    <row r="141" spans="7:31">
      <c r="T141" s="127"/>
      <c r="X141" s="128"/>
      <c r="Y141" s="122"/>
      <c r="Z141" s="129"/>
      <c r="AA141" s="122"/>
      <c r="AB141" s="88"/>
    </row>
    <row r="142" spans="7:31">
      <c r="T142" s="127"/>
      <c r="X142" s="128"/>
      <c r="Y142" s="122"/>
      <c r="Z142" s="129"/>
      <c r="AA142" s="122"/>
      <c r="AB142" s="131"/>
    </row>
    <row r="143" spans="7:31">
      <c r="T143" s="127"/>
      <c r="W143" s="128"/>
      <c r="X143" s="128"/>
      <c r="Y143" s="126"/>
      <c r="Z143" s="126"/>
      <c r="AA143" s="122"/>
      <c r="AB143" s="88"/>
    </row>
    <row r="144" spans="7:31">
      <c r="T144" s="127"/>
      <c r="X144" s="128"/>
      <c r="Y144" s="129"/>
      <c r="Z144" s="129"/>
      <c r="AA144" s="122"/>
      <c r="AB144" s="88"/>
    </row>
    <row r="145" spans="20:28">
      <c r="T145" s="127"/>
      <c r="W145" s="128"/>
      <c r="X145" s="128"/>
      <c r="Y145" s="128"/>
      <c r="Z145" s="129"/>
      <c r="AA145" s="122"/>
      <c r="AB145" s="88"/>
    </row>
    <row r="146" spans="20:28">
      <c r="T146" s="127"/>
      <c r="X146" s="128"/>
      <c r="Y146" s="126"/>
      <c r="Z146" s="126"/>
      <c r="AA146" s="122"/>
      <c r="AB146" s="88"/>
    </row>
    <row r="147" spans="20:28">
      <c r="T147" s="132"/>
      <c r="X147" s="128"/>
      <c r="Y147" s="126"/>
      <c r="Z147" s="126"/>
      <c r="AA147" s="122"/>
      <c r="AB147" s="88"/>
    </row>
    <row r="148" spans="20:28">
      <c r="T148" s="132"/>
      <c r="X148" s="128"/>
      <c r="Y148" s="129"/>
      <c r="Z148" s="129"/>
      <c r="AA148" s="122"/>
      <c r="AB148" s="88"/>
    </row>
    <row r="149" spans="20:28">
      <c r="T149" s="132"/>
      <c r="X149" s="128"/>
      <c r="Y149" s="122"/>
      <c r="AA149" s="122"/>
      <c r="AB149" s="88"/>
    </row>
    <row r="150" spans="20:28">
      <c r="T150" s="132"/>
      <c r="X150" s="128"/>
      <c r="Y150" s="126"/>
      <c r="Z150" s="126"/>
      <c r="AA150" s="122"/>
      <c r="AB150" s="88"/>
    </row>
    <row r="151" spans="20:28">
      <c r="T151" s="127"/>
      <c r="X151" s="128"/>
      <c r="Y151" s="126"/>
      <c r="Z151" s="126"/>
      <c r="AA151" s="122"/>
      <c r="AB151" s="133"/>
    </row>
    <row r="152" spans="20:28">
      <c r="T152" s="127"/>
      <c r="X152" s="128"/>
      <c r="Y152" s="126"/>
      <c r="Z152" s="126"/>
      <c r="AA152" s="122"/>
    </row>
    <row r="153" spans="20:28">
      <c r="T153" s="127"/>
      <c r="X153" s="128"/>
      <c r="Y153" s="126"/>
      <c r="Z153" s="126"/>
      <c r="AA153" s="122"/>
    </row>
    <row r="154" spans="20:28">
      <c r="T154" s="127"/>
      <c r="X154" s="128"/>
      <c r="Y154" s="126"/>
      <c r="Z154" s="126"/>
      <c r="AA154" s="122"/>
    </row>
    <row r="155" spans="20:28">
      <c r="T155" s="127"/>
      <c r="X155" s="128"/>
      <c r="AA155" s="122"/>
    </row>
    <row r="156" spans="20:28">
      <c r="T156" s="127"/>
      <c r="X156" s="128"/>
      <c r="AA156" s="122"/>
    </row>
    <row r="157" spans="20:28">
      <c r="T157" s="127"/>
      <c r="X157" s="128"/>
      <c r="Y157" s="122"/>
      <c r="AA157" s="122"/>
    </row>
    <row r="158" spans="20:28">
      <c r="T158" s="127"/>
      <c r="X158" s="128"/>
      <c r="Y158" s="122"/>
      <c r="AA158" s="122"/>
    </row>
    <row r="159" spans="20:28">
      <c r="T159" s="127"/>
      <c r="X159" s="128"/>
      <c r="Y159" s="122"/>
      <c r="Z159" s="129"/>
      <c r="AA159" s="122"/>
    </row>
    <row r="160" spans="20:28">
      <c r="T160" s="127"/>
      <c r="X160" s="128"/>
      <c r="Y160" s="122"/>
      <c r="AA160" s="122"/>
    </row>
    <row r="161" spans="20:29">
      <c r="T161" s="127"/>
      <c r="X161" s="128"/>
      <c r="Y161" s="126"/>
      <c r="Z161" s="126"/>
      <c r="AA161" s="122"/>
    </row>
    <row r="162" spans="20:29">
      <c r="T162" s="127"/>
      <c r="X162" s="128"/>
      <c r="Y162" s="122"/>
      <c r="Z162" s="134"/>
      <c r="AA162" s="122"/>
    </row>
    <row r="163" spans="20:29">
      <c r="T163" s="127"/>
      <c r="X163" s="128"/>
      <c r="Y163" s="135"/>
      <c r="Z163" s="135"/>
      <c r="AA163" s="122"/>
    </row>
    <row r="164" spans="20:29">
      <c r="T164" s="127"/>
      <c r="X164" s="128"/>
      <c r="Y164" s="135"/>
      <c r="Z164" s="135"/>
      <c r="AA164" s="122"/>
    </row>
    <row r="165" spans="20:29" ht="16">
      <c r="T165" s="136"/>
      <c r="X165" s="128"/>
      <c r="AA165" s="122"/>
    </row>
    <row r="166" spans="20:29" ht="16">
      <c r="T166" s="137"/>
      <c r="U166" s="136"/>
      <c r="V166" s="138"/>
      <c r="W166" s="138"/>
      <c r="X166" s="139"/>
    </row>
    <row r="167" spans="20:29">
      <c r="T167" s="137"/>
      <c r="U167" s="92"/>
      <c r="X167" s="84"/>
    </row>
    <row r="168" spans="20:29" ht="15">
      <c r="T168" s="140"/>
      <c r="U168" s="141"/>
      <c r="X168" s="84"/>
    </row>
    <row r="169" spans="20:29">
      <c r="T169" s="142"/>
      <c r="U169" s="92"/>
      <c r="X169" s="84"/>
      <c r="Y169" s="141"/>
    </row>
    <row r="170" spans="20:29">
      <c r="T170" s="142"/>
      <c r="U170" s="92"/>
      <c r="X170" s="84"/>
    </row>
    <row r="171" spans="20:29">
      <c r="U171" s="92"/>
      <c r="X171" s="84"/>
    </row>
    <row r="172" spans="20:29">
      <c r="X172" s="139"/>
    </row>
    <row r="173" spans="20:29">
      <c r="X173" s="143"/>
      <c r="Y173" s="122"/>
    </row>
    <row r="174" spans="20:29">
      <c r="X174" s="84"/>
    </row>
    <row r="175" spans="20:29">
      <c r="X175" s="84"/>
    </row>
    <row r="176" spans="20:29">
      <c r="X176" s="84"/>
      <c r="AC176" s="92"/>
    </row>
    <row r="177" spans="29:29" s="84" customFormat="1">
      <c r="AC177" s="92"/>
    </row>
    <row r="178" spans="29:29" s="84" customFormat="1">
      <c r="AC178" s="92"/>
    </row>
    <row r="179" spans="29:29" s="84" customFormat="1">
      <c r="AC179" s="92"/>
    </row>
    <row r="180" spans="29:29" s="84" customFormat="1">
      <c r="AC180" s="92"/>
    </row>
    <row r="181" spans="29:29" s="84" customFormat="1">
      <c r="AC181" s="92"/>
    </row>
    <row r="182" spans="29:29" s="84" customFormat="1">
      <c r="AC182" s="92"/>
    </row>
    <row r="183" spans="29:29" s="84" customFormat="1">
      <c r="AC183" s="92"/>
    </row>
    <row r="184" spans="29:29" s="84" customFormat="1">
      <c r="AC184" s="92"/>
    </row>
    <row r="185" spans="29:29" s="84" customFormat="1">
      <c r="AC185" s="92"/>
    </row>
    <row r="186" spans="29:29" s="84" customFormat="1">
      <c r="AC186" s="92"/>
    </row>
    <row r="187" spans="29:29" s="84" customFormat="1">
      <c r="AC187" s="92"/>
    </row>
    <row r="188" spans="29:29" s="84" customFormat="1">
      <c r="AC188" s="92"/>
    </row>
    <row r="189" spans="29:29" s="84" customFormat="1">
      <c r="AC189" s="92"/>
    </row>
    <row r="190" spans="29:29" s="84" customFormat="1">
      <c r="AC190" s="92"/>
    </row>
    <row r="191" spans="29:29" s="84" customFormat="1">
      <c r="AC191" s="92"/>
    </row>
    <row r="192" spans="29:29" s="84" customFormat="1">
      <c r="AC192" s="92"/>
    </row>
    <row r="193" spans="29:29" s="84" customFormat="1">
      <c r="AC193" s="92"/>
    </row>
    <row r="194" spans="29:29" s="84" customFormat="1">
      <c r="AC194" s="92"/>
    </row>
    <row r="195" spans="29:29" s="84" customFormat="1">
      <c r="AC195" s="92"/>
    </row>
    <row r="196" spans="29:29" s="84" customFormat="1">
      <c r="AC196" s="92"/>
    </row>
    <row r="197" spans="29:29" s="84" customFormat="1">
      <c r="AC197" s="92"/>
    </row>
    <row r="198" spans="29:29" s="84" customFormat="1">
      <c r="AC198" s="92"/>
    </row>
    <row r="199" spans="29:29" s="84" customFormat="1">
      <c r="AC199" s="92"/>
    </row>
    <row r="200" spans="29:29" s="84" customFormat="1">
      <c r="AC200" s="92"/>
    </row>
    <row r="201" spans="29:29" s="84" customFormat="1">
      <c r="AC201" s="92"/>
    </row>
    <row r="202" spans="29:29" s="84" customFormat="1">
      <c r="AC202" s="92"/>
    </row>
    <row r="203" spans="29:29" s="84" customFormat="1">
      <c r="AC203" s="92"/>
    </row>
    <row r="204" spans="29:29" s="84" customFormat="1">
      <c r="AC204" s="92"/>
    </row>
    <row r="205" spans="29:29" s="84" customFormat="1">
      <c r="AC205" s="92"/>
    </row>
    <row r="206" spans="29:29" s="84" customFormat="1">
      <c r="AC206" s="92"/>
    </row>
    <row r="207" spans="29:29" s="84" customFormat="1">
      <c r="AC207" s="92"/>
    </row>
    <row r="208" spans="29:29" s="84" customFormat="1">
      <c r="AC208" s="92"/>
    </row>
    <row r="209" spans="29:29" s="84" customFormat="1">
      <c r="AC209" s="92"/>
    </row>
    <row r="210" spans="29:29" s="84" customFormat="1">
      <c r="AC210" s="92"/>
    </row>
    <row r="211" spans="29:29" s="84" customFormat="1">
      <c r="AC211" s="92"/>
    </row>
    <row r="212" spans="29:29" s="84" customFormat="1">
      <c r="AC212" s="92"/>
    </row>
    <row r="213" spans="29:29" s="84" customFormat="1">
      <c r="AC213" s="92"/>
    </row>
    <row r="214" spans="29:29" s="84" customFormat="1">
      <c r="AC214" s="92"/>
    </row>
    <row r="215" spans="29:29" s="84" customFormat="1">
      <c r="AC215" s="92"/>
    </row>
    <row r="216" spans="29:29" s="84" customFormat="1">
      <c r="AC216" s="92"/>
    </row>
    <row r="217" spans="29:29" s="84" customFormat="1">
      <c r="AC217" s="92"/>
    </row>
    <row r="218" spans="29:29" s="84" customFormat="1">
      <c r="AC218" s="92"/>
    </row>
    <row r="219" spans="29:29" s="84" customFormat="1">
      <c r="AC219" s="92"/>
    </row>
    <row r="220" spans="29:29" s="84" customFormat="1">
      <c r="AC220" s="92"/>
    </row>
    <row r="221" spans="29:29" s="84" customFormat="1">
      <c r="AC221" s="92"/>
    </row>
    <row r="222" spans="29:29" s="84" customFormat="1">
      <c r="AC222" s="92"/>
    </row>
    <row r="223" spans="29:29" s="84" customFormat="1">
      <c r="AC223" s="92"/>
    </row>
    <row r="224" spans="29:29" s="84" customFormat="1">
      <c r="AC224" s="92"/>
    </row>
    <row r="225" spans="29:29" s="84" customFormat="1">
      <c r="AC225" s="92"/>
    </row>
    <row r="226" spans="29:29" s="84" customFormat="1">
      <c r="AC226" s="92"/>
    </row>
    <row r="227" spans="29:29" s="84" customFormat="1">
      <c r="AC227" s="92"/>
    </row>
    <row r="228" spans="29:29" s="84" customFormat="1">
      <c r="AC228" s="92"/>
    </row>
    <row r="229" spans="29:29" s="84" customFormat="1">
      <c r="AC229" s="92"/>
    </row>
    <row r="230" spans="29:29" s="84" customFormat="1">
      <c r="AC230" s="92"/>
    </row>
    <row r="231" spans="29:29" s="84" customFormat="1">
      <c r="AC231" s="92"/>
    </row>
    <row r="232" spans="29:29" s="84" customFormat="1">
      <c r="AC232" s="92"/>
    </row>
    <row r="233" spans="29:29" s="84" customFormat="1">
      <c r="AC233" s="92"/>
    </row>
    <row r="234" spans="29:29" s="84" customFormat="1">
      <c r="AC234" s="92"/>
    </row>
    <row r="235" spans="29:29" s="84" customFormat="1">
      <c r="AC235" s="92"/>
    </row>
    <row r="236" spans="29:29" s="84" customFormat="1">
      <c r="AC236" s="92"/>
    </row>
    <row r="237" spans="29:29" s="84" customFormat="1">
      <c r="AC237" s="92"/>
    </row>
    <row r="238" spans="29:29" s="84" customFormat="1">
      <c r="AC238" s="92"/>
    </row>
    <row r="239" spans="29:29" s="84" customFormat="1">
      <c r="AC239" s="92"/>
    </row>
    <row r="240" spans="29:29" s="84" customFormat="1">
      <c r="AC240" s="92"/>
    </row>
    <row r="241" spans="29:29" s="84" customFormat="1">
      <c r="AC241" s="92"/>
    </row>
    <row r="242" spans="29:29" s="84" customFormat="1">
      <c r="AC242" s="92"/>
    </row>
    <row r="243" spans="29:29" s="84" customFormat="1">
      <c r="AC243" s="92"/>
    </row>
    <row r="244" spans="29:29" s="84" customFormat="1">
      <c r="AC244" s="92"/>
    </row>
    <row r="245" spans="29:29" s="84" customFormat="1">
      <c r="AC245" s="92"/>
    </row>
    <row r="246" spans="29:29" s="84" customFormat="1">
      <c r="AC246" s="92"/>
    </row>
    <row r="247" spans="29:29" s="84" customFormat="1">
      <c r="AC247" s="92"/>
    </row>
    <row r="248" spans="29:29" s="84" customFormat="1">
      <c r="AC248" s="92"/>
    </row>
    <row r="249" spans="29:29" s="84" customFormat="1">
      <c r="AC249" s="92"/>
    </row>
    <row r="250" spans="29:29" s="84" customFormat="1">
      <c r="AC250" s="92"/>
    </row>
    <row r="251" spans="29:29" s="84" customFormat="1">
      <c r="AC251" s="92"/>
    </row>
    <row r="252" spans="29:29" s="84" customFormat="1">
      <c r="AC252" s="92"/>
    </row>
    <row r="253" spans="29:29" s="84" customFormat="1">
      <c r="AC253" s="92"/>
    </row>
    <row r="254" spans="29:29" s="84" customFormat="1">
      <c r="AC254" s="92"/>
    </row>
    <row r="255" spans="29:29" s="84" customFormat="1">
      <c r="AC255" s="92"/>
    </row>
    <row r="256" spans="29:29" s="84" customFormat="1">
      <c r="AC256" s="92"/>
    </row>
    <row r="257" spans="29:29" s="84" customFormat="1">
      <c r="AC257" s="92"/>
    </row>
    <row r="258" spans="29:29" s="84" customFormat="1">
      <c r="AC258" s="92"/>
    </row>
    <row r="259" spans="29:29" s="84" customFormat="1">
      <c r="AC259" s="92"/>
    </row>
    <row r="260" spans="29:29" s="84" customFormat="1">
      <c r="AC260" s="92"/>
    </row>
    <row r="261" spans="29:29" s="84" customFormat="1">
      <c r="AC261" s="92"/>
    </row>
    <row r="262" spans="29:29" s="84" customFormat="1">
      <c r="AC262" s="92"/>
    </row>
    <row r="263" spans="29:29" s="84" customFormat="1">
      <c r="AC263" s="92"/>
    </row>
    <row r="264" spans="29:29" s="84" customFormat="1">
      <c r="AC264" s="92"/>
    </row>
    <row r="265" spans="29:29" s="84" customFormat="1">
      <c r="AC265" s="92"/>
    </row>
    <row r="266" spans="29:29" s="84" customFormat="1">
      <c r="AC266" s="92"/>
    </row>
    <row r="267" spans="29:29" s="84" customFormat="1">
      <c r="AC267" s="92"/>
    </row>
    <row r="268" spans="29:29" s="84" customFormat="1">
      <c r="AC268" s="92"/>
    </row>
    <row r="269" spans="29:29" s="84" customFormat="1">
      <c r="AC269" s="92"/>
    </row>
    <row r="270" spans="29:29" s="84" customFormat="1">
      <c r="AC270" s="92"/>
    </row>
    <row r="271" spans="29:29" s="84" customFormat="1">
      <c r="AC271" s="92"/>
    </row>
    <row r="272" spans="29:29" s="84" customFormat="1">
      <c r="AC272" s="92"/>
    </row>
    <row r="273" spans="29:29" s="84" customFormat="1">
      <c r="AC273" s="92"/>
    </row>
    <row r="274" spans="29:29" s="84" customFormat="1">
      <c r="AC274" s="92"/>
    </row>
    <row r="275" spans="29:29" s="84" customFormat="1">
      <c r="AC275" s="92"/>
    </row>
    <row r="276" spans="29:29" s="84" customFormat="1">
      <c r="AC276" s="92"/>
    </row>
    <row r="277" spans="29:29" s="84" customFormat="1">
      <c r="AC277" s="92"/>
    </row>
    <row r="278" spans="29:29" s="84" customFormat="1">
      <c r="AC278" s="92"/>
    </row>
    <row r="279" spans="29:29" s="84" customFormat="1">
      <c r="AC279" s="92"/>
    </row>
    <row r="280" spans="29:29" s="84" customFormat="1">
      <c r="AC280" s="92"/>
    </row>
    <row r="281" spans="29:29" s="84" customFormat="1">
      <c r="AC281" s="92"/>
    </row>
    <row r="282" spans="29:29" s="84" customFormat="1">
      <c r="AC282" s="92"/>
    </row>
    <row r="283" spans="29:29" s="84" customFormat="1">
      <c r="AC283" s="92"/>
    </row>
    <row r="284" spans="29:29" s="84" customFormat="1">
      <c r="AC284" s="92"/>
    </row>
    <row r="285" spans="29:29" s="84" customFormat="1">
      <c r="AC285" s="92"/>
    </row>
    <row r="286" spans="29:29" s="84" customFormat="1">
      <c r="AC286" s="92"/>
    </row>
    <row r="287" spans="29:29" s="84" customFormat="1">
      <c r="AC287" s="92"/>
    </row>
    <row r="288" spans="29:29" s="84" customFormat="1">
      <c r="AC288" s="92"/>
    </row>
    <row r="289" spans="29:29" s="84" customFormat="1">
      <c r="AC289" s="92"/>
    </row>
    <row r="290" spans="29:29" s="84" customFormat="1">
      <c r="AC290" s="92"/>
    </row>
    <row r="291" spans="29:29" s="84" customFormat="1">
      <c r="AC291" s="92"/>
    </row>
    <row r="292" spans="29:29" s="84" customFormat="1">
      <c r="AC292" s="92"/>
    </row>
    <row r="293" spans="29:29" s="84" customFormat="1">
      <c r="AC293" s="92"/>
    </row>
    <row r="294" spans="29:29" s="84" customFormat="1">
      <c r="AC294" s="92"/>
    </row>
    <row r="295" spans="29:29" s="84" customFormat="1">
      <c r="AC295" s="92"/>
    </row>
    <row r="296" spans="29:29" s="84" customFormat="1">
      <c r="AC296" s="92"/>
    </row>
    <row r="297" spans="29:29" s="84" customFormat="1">
      <c r="AC297" s="92"/>
    </row>
    <row r="298" spans="29:29" s="84" customFormat="1">
      <c r="AC298" s="92"/>
    </row>
    <row r="299" spans="29:29" s="84" customFormat="1">
      <c r="AC299" s="92"/>
    </row>
    <row r="300" spans="29:29" s="84" customFormat="1">
      <c r="AC300" s="92"/>
    </row>
  </sheetData>
  <sheetProtection algorithmName="SHA-512" hashValue="zCFxvzvjm1uhkCoAFIzeOoz99dhZdaY1smLLHUp9JX0Njtgy/mhgByNrmBijY4WpKbXKCLrfXaGcykR6uTXPkg==" saltValue="nZDzh2R4oLUfvvdnPF6Rkw==" spinCount="100000" sheet="1" objects="1" scenarios="1" selectLockedCells="1"/>
  <mergeCells count="95">
    <mergeCell ref="R45:T49"/>
    <mergeCell ref="G52:I52"/>
    <mergeCell ref="L52:P52"/>
    <mergeCell ref="C2:D4"/>
    <mergeCell ref="L48:P48"/>
    <mergeCell ref="G49:I49"/>
    <mergeCell ref="L49:P49"/>
    <mergeCell ref="G50:I50"/>
    <mergeCell ref="L50:P50"/>
    <mergeCell ref="G51:I51"/>
    <mergeCell ref="L51:P51"/>
    <mergeCell ref="G44:I44"/>
    <mergeCell ref="L44:P44"/>
    <mergeCell ref="G45:I45"/>
    <mergeCell ref="L45:P45"/>
    <mergeCell ref="G46:I46"/>
    <mergeCell ref="L46:P46"/>
    <mergeCell ref="G47:I47"/>
    <mergeCell ref="L47:P47"/>
    <mergeCell ref="G48:I48"/>
    <mergeCell ref="G36:I36"/>
    <mergeCell ref="L36:P36"/>
    <mergeCell ref="G37:I37"/>
    <mergeCell ref="L37:P37"/>
    <mergeCell ref="L40:P40"/>
    <mergeCell ref="R37:U44"/>
    <mergeCell ref="G38:I38"/>
    <mergeCell ref="L38:P38"/>
    <mergeCell ref="G39:I39"/>
    <mergeCell ref="L39:P39"/>
    <mergeCell ref="G40:I40"/>
    <mergeCell ref="G43:I43"/>
    <mergeCell ref="L43:P43"/>
    <mergeCell ref="G41:I41"/>
    <mergeCell ref="L41:P41"/>
    <mergeCell ref="G42:I42"/>
    <mergeCell ref="L42:P42"/>
    <mergeCell ref="R32:T33"/>
    <mergeCell ref="G33:I33"/>
    <mergeCell ref="L33:P33"/>
    <mergeCell ref="B34:B35"/>
    <mergeCell ref="G34:I34"/>
    <mergeCell ref="L34:P34"/>
    <mergeCell ref="R34:T35"/>
    <mergeCell ref="G35:I35"/>
    <mergeCell ref="L35:P35"/>
    <mergeCell ref="G30:I30"/>
    <mergeCell ref="L30:P30"/>
    <mergeCell ref="G31:I31"/>
    <mergeCell ref="L31:P31"/>
    <mergeCell ref="B32:B33"/>
    <mergeCell ref="G32:I32"/>
    <mergeCell ref="L32:P32"/>
    <mergeCell ref="G29:I29"/>
    <mergeCell ref="L29:P29"/>
    <mergeCell ref="C21:D21"/>
    <mergeCell ref="R22:T23"/>
    <mergeCell ref="U22:U23"/>
    <mergeCell ref="J26:K26"/>
    <mergeCell ref="G27:I27"/>
    <mergeCell ref="L27:P27"/>
    <mergeCell ref="G28:I28"/>
    <mergeCell ref="L28:P28"/>
    <mergeCell ref="C12:D12"/>
    <mergeCell ref="C13:D13"/>
    <mergeCell ref="B24:B25"/>
    <mergeCell ref="R24:T25"/>
    <mergeCell ref="U24:U25"/>
    <mergeCell ref="C15:D15"/>
    <mergeCell ref="C16:D16"/>
    <mergeCell ref="C17:D17"/>
    <mergeCell ref="C18:D18"/>
    <mergeCell ref="C19:D19"/>
    <mergeCell ref="C20:D20"/>
    <mergeCell ref="C14:D14"/>
    <mergeCell ref="P3:P4"/>
    <mergeCell ref="Q3:Q4"/>
    <mergeCell ref="C5:D5"/>
    <mergeCell ref="C6:D6"/>
    <mergeCell ref="C7:D7"/>
    <mergeCell ref="N3:N4"/>
    <mergeCell ref="O3:O4"/>
    <mergeCell ref="I3:I4"/>
    <mergeCell ref="J3:J4"/>
    <mergeCell ref="L3:L4"/>
    <mergeCell ref="M3:M4"/>
    <mergeCell ref="F3:F4"/>
    <mergeCell ref="G3:G4"/>
    <mergeCell ref="H3:H4"/>
    <mergeCell ref="C9:D9"/>
    <mergeCell ref="C10:D10"/>
    <mergeCell ref="C11:D11"/>
    <mergeCell ref="B2:B4"/>
    <mergeCell ref="E3:E4"/>
    <mergeCell ref="C8:D8"/>
  </mergeCells>
  <conditionalFormatting sqref="B6">
    <cfRule type="expression" dxfId="222" priority="7">
      <formula>$L$6&gt;0</formula>
    </cfRule>
  </conditionalFormatting>
  <conditionalFormatting sqref="B7">
    <cfRule type="expression" dxfId="221" priority="8">
      <formula>$L$7&gt;0</formula>
    </cfRule>
  </conditionalFormatting>
  <conditionalFormatting sqref="B8">
    <cfRule type="expression" dxfId="220" priority="9" stopIfTrue="1">
      <formula>$L$8&gt;0</formula>
    </cfRule>
  </conditionalFormatting>
  <conditionalFormatting sqref="B9">
    <cfRule type="expression" dxfId="219" priority="10" stopIfTrue="1">
      <formula>$L$9&gt;0</formula>
    </cfRule>
  </conditionalFormatting>
  <conditionalFormatting sqref="B10">
    <cfRule type="expression" dxfId="218" priority="11">
      <formula>$L$10&gt;0</formula>
    </cfRule>
  </conditionalFormatting>
  <conditionalFormatting sqref="B11">
    <cfRule type="expression" dxfId="217" priority="12">
      <formula>$L$11&gt;0</formula>
    </cfRule>
  </conditionalFormatting>
  <conditionalFormatting sqref="B12">
    <cfRule type="expression" dxfId="216" priority="13" stopIfTrue="1">
      <formula>$L$12&gt;0</formula>
    </cfRule>
  </conditionalFormatting>
  <conditionalFormatting sqref="B13">
    <cfRule type="expression" dxfId="215" priority="14">
      <formula>$L$13&gt;0</formula>
    </cfRule>
  </conditionalFormatting>
  <conditionalFormatting sqref="B14">
    <cfRule type="expression" dxfId="214" priority="15" stopIfTrue="1">
      <formula>$L$14&gt;0</formula>
    </cfRule>
  </conditionalFormatting>
  <conditionalFormatting sqref="B15">
    <cfRule type="expression" dxfId="213" priority="16" stopIfTrue="1">
      <formula>$L$15&gt;0</formula>
    </cfRule>
  </conditionalFormatting>
  <conditionalFormatting sqref="B16">
    <cfRule type="expression" dxfId="212" priority="17" stopIfTrue="1">
      <formula>$L$16&gt;0</formula>
    </cfRule>
  </conditionalFormatting>
  <conditionalFormatting sqref="B17">
    <cfRule type="expression" dxfId="211" priority="18">
      <formula>$L$17&gt;0</formula>
    </cfRule>
  </conditionalFormatting>
  <conditionalFormatting sqref="B18">
    <cfRule type="expression" dxfId="210" priority="19" stopIfTrue="1">
      <formula>$L$18&gt;0</formula>
    </cfRule>
  </conditionalFormatting>
  <conditionalFormatting sqref="B19">
    <cfRule type="expression" dxfId="209" priority="6">
      <formula>$L$19&gt;0</formula>
    </cfRule>
  </conditionalFormatting>
  <conditionalFormatting sqref="B20">
    <cfRule type="expression" dxfId="208" priority="5">
      <formula>$L$20&gt;0</formula>
    </cfRule>
  </conditionalFormatting>
  <conditionalFormatting sqref="C2:D4">
    <cfRule type="cellIs" dxfId="207" priority="1" operator="equal">
      <formula>0</formula>
    </cfRule>
  </conditionalFormatting>
  <conditionalFormatting sqref="O22:O23">
    <cfRule type="expression" dxfId="206" priority="4">
      <formula>$K$6=$AC$3</formula>
    </cfRule>
  </conditionalFormatting>
  <conditionalFormatting sqref="R24:T25">
    <cfRule type="expression" dxfId="205" priority="2" stopIfTrue="1">
      <formula>$U$24&gt;0</formula>
    </cfRule>
  </conditionalFormatting>
  <conditionalFormatting sqref="U24:U25">
    <cfRule type="cellIs" dxfId="204" priority="3" operator="greaterThan">
      <formula>0</formula>
    </cfRule>
  </conditionalFormatting>
  <hyperlinks>
    <hyperlink ref="I58" r:id="rId1" display="Click Here, or visit www." xr:uid="{5D63B8A5-9860-3F46-94E5-DA2F2B977B45}"/>
    <hyperlink ref="H58" r:id="rId2" xr:uid="{43E3EFF8-B1F0-4949-9411-2C298EC200E5}"/>
  </hyperlinks>
  <pageMargins left="0.7" right="0.7" top="0.75" bottom="0.75" header="0.3" footer="0.3"/>
  <pageSetup scale="40" orientation="landscape" horizontalDpi="4294967292" verticalDpi="429496729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7BF21-D2D4-8743-B9E8-09C6B298870E}">
  <sheetPr>
    <tabColor theme="6"/>
    <pageSetUpPr fitToPage="1"/>
  </sheetPr>
  <dimension ref="B1:AF300"/>
  <sheetViews>
    <sheetView showRowColHeaders="0" zoomScale="97" zoomScaleNormal="97" zoomScaleSheetLayoutView="100" zoomScalePageLayoutView="110" workbookViewId="0">
      <selection activeCell="B6" sqref="B6"/>
    </sheetView>
  </sheetViews>
  <sheetFormatPr baseColWidth="10" defaultColWidth="8" defaultRowHeight="13"/>
  <cols>
    <col min="1" max="1" width="2.6640625" style="84" customWidth="1"/>
    <col min="2" max="2" width="41.6640625" style="84" customWidth="1"/>
    <col min="3" max="3" width="5.1640625" style="84" customWidth="1"/>
    <col min="4" max="4" width="9.1640625" style="84" customWidth="1"/>
    <col min="5" max="7" width="14.1640625" style="84" customWidth="1"/>
    <col min="8" max="8" width="15" style="84" customWidth="1"/>
    <col min="9" max="10" width="13.33203125" style="84" customWidth="1"/>
    <col min="11" max="11" width="15" style="84" customWidth="1"/>
    <col min="12" max="12" width="13.33203125" style="84" customWidth="1"/>
    <col min="13" max="14" width="13.5" style="84" customWidth="1"/>
    <col min="15" max="15" width="11.6640625" style="84" customWidth="1"/>
    <col min="16" max="17" width="12.5" style="84" customWidth="1"/>
    <col min="18" max="20" width="13.33203125" style="84" customWidth="1"/>
    <col min="21" max="21" width="15" style="84" customWidth="1"/>
    <col min="22" max="22" width="20" style="84" bestFit="1" customWidth="1"/>
    <col min="23" max="23" width="16" style="84" customWidth="1"/>
    <col min="24" max="24" width="15.5" style="85" customWidth="1"/>
    <col min="25" max="25" width="44.5" style="84" bestFit="1" customWidth="1"/>
    <col min="26" max="26" width="14.33203125" style="84" bestFit="1" customWidth="1"/>
    <col min="27" max="27" width="16.33203125" style="84" customWidth="1"/>
    <col min="28" max="28" width="8.5" style="84" bestFit="1" customWidth="1"/>
    <col min="29" max="29" width="44.83203125" style="84" hidden="1" customWidth="1"/>
    <col min="30" max="30" width="9" style="84" bestFit="1" customWidth="1"/>
    <col min="31" max="33" width="8" style="84"/>
    <col min="34" max="34" width="9.33203125" style="84" bestFit="1" customWidth="1"/>
    <col min="35" max="16384" width="8" style="84"/>
  </cols>
  <sheetData>
    <row r="1" spans="2:29" ht="106" customHeight="1" thickTop="1">
      <c r="B1" s="82"/>
      <c r="C1" s="83"/>
      <c r="D1" s="83"/>
      <c r="E1" s="83"/>
      <c r="F1" s="83"/>
      <c r="G1" s="83"/>
      <c r="H1" s="83"/>
      <c r="I1" s="83"/>
      <c r="J1" s="83"/>
      <c r="K1" s="83"/>
      <c r="L1" s="83"/>
      <c r="M1" s="83"/>
      <c r="N1" s="83"/>
      <c r="O1" s="83"/>
      <c r="P1" s="83"/>
      <c r="Q1" s="83"/>
      <c r="R1" s="83"/>
      <c r="S1" s="83"/>
      <c r="T1" s="83"/>
      <c r="U1" s="163"/>
    </row>
    <row r="2" spans="2:29" ht="32" customHeight="1">
      <c r="B2" s="890" t="s">
        <v>239</v>
      </c>
      <c r="C2" s="881">
        <f>Info!L11</f>
        <v>2025</v>
      </c>
      <c r="D2" s="881"/>
      <c r="E2" s="86"/>
      <c r="F2" s="86"/>
      <c r="G2" s="86"/>
      <c r="H2" s="86"/>
      <c r="I2" s="86"/>
      <c r="J2" s="86"/>
      <c r="K2" s="86"/>
      <c r="L2" s="86"/>
      <c r="M2" s="86"/>
      <c r="N2" s="86"/>
      <c r="O2" s="86"/>
      <c r="P2" s="86"/>
      <c r="Q2" s="86"/>
      <c r="R2" s="87"/>
      <c r="S2" s="86"/>
      <c r="T2" s="86"/>
      <c r="U2" s="162"/>
    </row>
    <row r="3" spans="2:29" ht="52" customHeight="1">
      <c r="B3" s="890"/>
      <c r="C3" s="881"/>
      <c r="D3" s="881"/>
      <c r="E3" s="642"/>
      <c r="F3" s="642"/>
      <c r="G3" s="642"/>
      <c r="H3" s="642"/>
      <c r="I3" s="642"/>
      <c r="J3" s="642"/>
      <c r="K3" s="147"/>
      <c r="L3" s="642"/>
      <c r="M3" s="642"/>
      <c r="N3" s="642"/>
      <c r="O3" s="642"/>
      <c r="P3" s="642"/>
      <c r="Q3" s="642"/>
      <c r="R3" s="148"/>
      <c r="S3" s="148"/>
      <c r="T3" s="164" t="str">
        <f>Info!N3</f>
        <v>v 4.01 /</v>
      </c>
      <c r="U3" s="165">
        <f>Info!O3</f>
        <v>2025</v>
      </c>
      <c r="W3" s="85"/>
      <c r="X3" s="84"/>
      <c r="AC3" s="88">
        <f>K4+0</f>
        <v>30</v>
      </c>
    </row>
    <row r="4" spans="2:29" s="89" customFormat="1" ht="15" customHeight="1">
      <c r="B4" s="891"/>
      <c r="C4" s="882"/>
      <c r="D4" s="882"/>
      <c r="E4" s="643"/>
      <c r="F4" s="643"/>
      <c r="G4" s="643"/>
      <c r="H4" s="643"/>
      <c r="I4" s="643"/>
      <c r="J4" s="643"/>
      <c r="K4" s="427">
        <v>30</v>
      </c>
      <c r="L4" s="643"/>
      <c r="M4" s="643"/>
      <c r="N4" s="643"/>
      <c r="O4" s="643"/>
      <c r="P4" s="643"/>
      <c r="Q4" s="643"/>
      <c r="R4" s="145">
        <f>'Breakdown '!I112</f>
        <v>0.25</v>
      </c>
      <c r="S4" s="145">
        <f>'Breakdown '!I113</f>
        <v>0.1</v>
      </c>
      <c r="T4" s="145">
        <f>'Breakdown '!I114</f>
        <v>0.05</v>
      </c>
      <c r="U4" s="149"/>
    </row>
    <row r="5" spans="2:29" s="90" customFormat="1" ht="32" customHeight="1" thickBot="1">
      <c r="B5" s="429" t="s">
        <v>5</v>
      </c>
      <c r="C5" s="821" t="s">
        <v>6</v>
      </c>
      <c r="D5" s="822"/>
      <c r="E5" s="70" t="s">
        <v>88</v>
      </c>
      <c r="F5" s="71" t="s">
        <v>89</v>
      </c>
      <c r="G5" s="72" t="s">
        <v>7</v>
      </c>
      <c r="H5" s="73" t="s">
        <v>8</v>
      </c>
      <c r="I5" s="74" t="s">
        <v>94</v>
      </c>
      <c r="J5" s="75" t="s">
        <v>95</v>
      </c>
      <c r="K5" s="75" t="s">
        <v>93</v>
      </c>
      <c r="L5" s="76" t="s">
        <v>9</v>
      </c>
      <c r="M5" s="71" t="s">
        <v>11</v>
      </c>
      <c r="N5" s="71" t="s">
        <v>10</v>
      </c>
      <c r="O5" s="74" t="s">
        <v>216</v>
      </c>
      <c r="P5" s="70" t="s">
        <v>12</v>
      </c>
      <c r="Q5" s="77" t="s">
        <v>13</v>
      </c>
      <c r="R5" s="70" t="str">
        <f>'Breakdown '!J112</f>
        <v>Taxes</v>
      </c>
      <c r="S5" s="71" t="str">
        <f>'Breakdown '!J113</f>
        <v>Cushion</v>
      </c>
      <c r="T5" s="78" t="str">
        <f>'Breakdown '!J114</f>
        <v>Retirement</v>
      </c>
      <c r="U5" s="79" t="s">
        <v>14</v>
      </c>
    </row>
    <row r="6" spans="2:29" ht="16" customHeight="1">
      <c r="B6" s="286" t="s">
        <v>92</v>
      </c>
      <c r="C6" s="823">
        <f t="shared" ref="C6:C20" si="0">SUM(E6:G6)</f>
        <v>0</v>
      </c>
      <c r="D6" s="824"/>
      <c r="E6" s="35"/>
      <c r="F6" s="36"/>
      <c r="G6" s="37"/>
      <c r="H6" s="497" t="str">
        <f t="shared" ref="H6:H20" si="1">IF(E6&gt;0,1,"-")</f>
        <v>-</v>
      </c>
      <c r="I6" s="38"/>
      <c r="J6" s="39"/>
      <c r="K6" s="498" t="str">
        <f>IF(J6+K4=AC3, "-", SUM(J6,K4))</f>
        <v>-</v>
      </c>
      <c r="L6" s="40"/>
      <c r="M6" s="322"/>
      <c r="N6" s="41"/>
      <c r="O6" s="499" t="str">
        <f t="shared" ref="O6:O20" si="2">IF(K6="-", "-", J6-I6+1)</f>
        <v>-</v>
      </c>
      <c r="P6" s="500" t="str">
        <f t="shared" ref="P6:P20" si="3">IF(H6=1,O6, "-")</f>
        <v>-</v>
      </c>
      <c r="Q6" s="501" t="str">
        <f>IF(F6&gt;0, O6, "-")</f>
        <v>-</v>
      </c>
      <c r="R6" s="431">
        <f t="shared" ref="R6:R20" si="4">IF(H6=1,PRODUCT(E6,$R$4),0)</f>
        <v>0</v>
      </c>
      <c r="S6" s="64">
        <f t="shared" ref="S6:S20" si="5">(E6+F6)*$S$4</f>
        <v>0</v>
      </c>
      <c r="T6" s="433">
        <f t="shared" ref="T6:T20" si="6">(E6+F6)*$T$4</f>
        <v>0</v>
      </c>
      <c r="U6" s="502">
        <f t="shared" ref="U6:U13" si="7">E6+F6-R6-S6-T6</f>
        <v>0</v>
      </c>
      <c r="W6" s="85"/>
      <c r="X6" s="91"/>
      <c r="Y6" s="91"/>
      <c r="Z6" s="91"/>
      <c r="AA6" s="91"/>
      <c r="AB6" s="92"/>
    </row>
    <row r="7" spans="2:29" ht="16" customHeight="1">
      <c r="B7" s="286" t="s">
        <v>92</v>
      </c>
      <c r="C7" s="825">
        <f t="shared" si="0"/>
        <v>0</v>
      </c>
      <c r="D7" s="826"/>
      <c r="E7" s="42"/>
      <c r="F7" s="43"/>
      <c r="G7" s="44"/>
      <c r="H7" s="503" t="str">
        <f t="shared" si="1"/>
        <v>-</v>
      </c>
      <c r="I7" s="51"/>
      <c r="J7" s="46"/>
      <c r="K7" s="504" t="str">
        <f>IF(J7+K4=AC3, "-", SUM(J7,K4))</f>
        <v>-</v>
      </c>
      <c r="L7" s="47"/>
      <c r="M7" s="323"/>
      <c r="N7" s="48"/>
      <c r="O7" s="505" t="str">
        <f t="shared" si="2"/>
        <v>-</v>
      </c>
      <c r="P7" s="506" t="str">
        <f t="shared" si="3"/>
        <v>-</v>
      </c>
      <c r="Q7" s="507" t="str">
        <f t="shared" ref="Q7:Q20" si="8">IF(F7&gt;0, O7,"-")</f>
        <v>-</v>
      </c>
      <c r="R7" s="440">
        <f t="shared" si="4"/>
        <v>0</v>
      </c>
      <c r="S7" s="65">
        <f t="shared" si="5"/>
        <v>0</v>
      </c>
      <c r="T7" s="441">
        <f t="shared" si="6"/>
        <v>0</v>
      </c>
      <c r="U7" s="508">
        <f t="shared" si="7"/>
        <v>0</v>
      </c>
      <c r="W7" s="85"/>
      <c r="X7" s="91"/>
      <c r="Y7" s="91"/>
      <c r="Z7" s="91"/>
      <c r="AA7" s="91"/>
      <c r="AB7" s="92"/>
    </row>
    <row r="8" spans="2:29" ht="16" customHeight="1">
      <c r="B8" s="286" t="s">
        <v>92</v>
      </c>
      <c r="C8" s="811">
        <f t="shared" si="0"/>
        <v>0</v>
      </c>
      <c r="D8" s="812"/>
      <c r="E8" s="35"/>
      <c r="F8" s="36"/>
      <c r="G8" s="37"/>
      <c r="H8" s="497" t="str">
        <f t="shared" si="1"/>
        <v>-</v>
      </c>
      <c r="I8" s="49"/>
      <c r="J8" s="50"/>
      <c r="K8" s="498" t="str">
        <f>IF(J8+K4=AC3, "-", SUM(J8,K4))</f>
        <v>-</v>
      </c>
      <c r="L8" s="40"/>
      <c r="M8" s="322"/>
      <c r="N8" s="41"/>
      <c r="O8" s="499" t="str">
        <f t="shared" si="2"/>
        <v>-</v>
      </c>
      <c r="P8" s="500" t="str">
        <f t="shared" si="3"/>
        <v>-</v>
      </c>
      <c r="Q8" s="501" t="str">
        <f t="shared" si="8"/>
        <v>-</v>
      </c>
      <c r="R8" s="431">
        <f t="shared" si="4"/>
        <v>0</v>
      </c>
      <c r="S8" s="64">
        <f t="shared" si="5"/>
        <v>0</v>
      </c>
      <c r="T8" s="433">
        <f t="shared" si="6"/>
        <v>0</v>
      </c>
      <c r="U8" s="502">
        <f t="shared" si="7"/>
        <v>0</v>
      </c>
      <c r="W8" s="85"/>
      <c r="X8" s="91"/>
      <c r="Y8" s="91"/>
      <c r="Z8" s="91"/>
      <c r="AA8" s="91"/>
      <c r="AB8" s="92"/>
    </row>
    <row r="9" spans="2:29" ht="16" customHeight="1">
      <c r="B9" s="286" t="s">
        <v>92</v>
      </c>
      <c r="C9" s="825">
        <f t="shared" si="0"/>
        <v>0</v>
      </c>
      <c r="D9" s="826"/>
      <c r="E9" s="42"/>
      <c r="F9" s="43"/>
      <c r="G9" s="44"/>
      <c r="H9" s="503" t="str">
        <f t="shared" si="1"/>
        <v>-</v>
      </c>
      <c r="I9" s="51"/>
      <c r="J9" s="46"/>
      <c r="K9" s="504" t="str">
        <f>IF(J9+K4=AC3, "-", SUM(J9,K4))</f>
        <v>-</v>
      </c>
      <c r="L9" s="52"/>
      <c r="M9" s="323"/>
      <c r="N9" s="48"/>
      <c r="O9" s="505" t="str">
        <f t="shared" si="2"/>
        <v>-</v>
      </c>
      <c r="P9" s="506" t="str">
        <f t="shared" si="3"/>
        <v>-</v>
      </c>
      <c r="Q9" s="507" t="str">
        <f t="shared" si="8"/>
        <v>-</v>
      </c>
      <c r="R9" s="440">
        <f t="shared" si="4"/>
        <v>0</v>
      </c>
      <c r="S9" s="65">
        <f t="shared" si="5"/>
        <v>0</v>
      </c>
      <c r="T9" s="441">
        <f t="shared" si="6"/>
        <v>0</v>
      </c>
      <c r="U9" s="508">
        <f t="shared" si="7"/>
        <v>0</v>
      </c>
      <c r="W9" s="85"/>
      <c r="X9" s="91"/>
      <c r="Y9" s="91"/>
      <c r="Z9" s="91"/>
      <c r="AA9" s="91"/>
      <c r="AB9" s="92"/>
    </row>
    <row r="10" spans="2:29" ht="16" customHeight="1">
      <c r="B10" s="286" t="s">
        <v>92</v>
      </c>
      <c r="C10" s="811">
        <f t="shared" si="0"/>
        <v>0</v>
      </c>
      <c r="D10" s="812"/>
      <c r="E10" s="35"/>
      <c r="F10" s="36"/>
      <c r="G10" s="37"/>
      <c r="H10" s="497" t="str">
        <f t="shared" si="1"/>
        <v>-</v>
      </c>
      <c r="I10" s="38"/>
      <c r="J10" s="39"/>
      <c r="K10" s="498" t="str">
        <f>IF(J10+K4=AC3, "-", SUM(J10,K4))</f>
        <v>-</v>
      </c>
      <c r="L10" s="40"/>
      <c r="M10" s="322"/>
      <c r="N10" s="41"/>
      <c r="O10" s="499" t="str">
        <f t="shared" si="2"/>
        <v>-</v>
      </c>
      <c r="P10" s="500" t="str">
        <f t="shared" si="3"/>
        <v>-</v>
      </c>
      <c r="Q10" s="501" t="str">
        <f t="shared" si="8"/>
        <v>-</v>
      </c>
      <c r="R10" s="431">
        <f t="shared" si="4"/>
        <v>0</v>
      </c>
      <c r="S10" s="64">
        <f t="shared" si="5"/>
        <v>0</v>
      </c>
      <c r="T10" s="433">
        <f t="shared" si="6"/>
        <v>0</v>
      </c>
      <c r="U10" s="502">
        <f t="shared" si="7"/>
        <v>0</v>
      </c>
      <c r="W10" s="85"/>
      <c r="X10" s="91"/>
      <c r="Y10" s="91"/>
      <c r="Z10" s="91"/>
      <c r="AA10" s="91"/>
      <c r="AB10" s="92"/>
    </row>
    <row r="11" spans="2:29" ht="16" customHeight="1">
      <c r="B11" s="286" t="s">
        <v>92</v>
      </c>
      <c r="C11" s="825">
        <f t="shared" si="0"/>
        <v>0</v>
      </c>
      <c r="D11" s="826"/>
      <c r="E11" s="42"/>
      <c r="F11" s="43"/>
      <c r="G11" s="44"/>
      <c r="H11" s="503" t="str">
        <f t="shared" si="1"/>
        <v>-</v>
      </c>
      <c r="I11" s="45"/>
      <c r="J11" s="46"/>
      <c r="K11" s="504" t="str">
        <f>IF(J11+K4=AC3, "-", SUM(J11,K4))</f>
        <v>-</v>
      </c>
      <c r="L11" s="47"/>
      <c r="M11" s="323"/>
      <c r="N11" s="48"/>
      <c r="O11" s="505" t="str">
        <f t="shared" si="2"/>
        <v>-</v>
      </c>
      <c r="P11" s="506" t="str">
        <f t="shared" si="3"/>
        <v>-</v>
      </c>
      <c r="Q11" s="507" t="str">
        <f t="shared" si="8"/>
        <v>-</v>
      </c>
      <c r="R11" s="440">
        <f t="shared" si="4"/>
        <v>0</v>
      </c>
      <c r="S11" s="65">
        <f t="shared" si="5"/>
        <v>0</v>
      </c>
      <c r="T11" s="441">
        <f t="shared" si="6"/>
        <v>0</v>
      </c>
      <c r="U11" s="508">
        <f t="shared" si="7"/>
        <v>0</v>
      </c>
      <c r="W11" s="85"/>
      <c r="X11" s="91"/>
      <c r="Y11" s="91"/>
      <c r="Z11" s="91"/>
      <c r="AA11" s="91"/>
      <c r="AB11" s="92"/>
    </row>
    <row r="12" spans="2:29" ht="16" customHeight="1">
      <c r="B12" s="286" t="s">
        <v>92</v>
      </c>
      <c r="C12" s="811">
        <f t="shared" si="0"/>
        <v>0</v>
      </c>
      <c r="D12" s="812"/>
      <c r="E12" s="35"/>
      <c r="F12" s="36"/>
      <c r="G12" s="37"/>
      <c r="H12" s="497" t="str">
        <f t="shared" si="1"/>
        <v>-</v>
      </c>
      <c r="I12" s="49"/>
      <c r="J12" s="50"/>
      <c r="K12" s="498" t="str">
        <f>IF(J12+K4=AC3, "-", SUM(J12,K4))</f>
        <v>-</v>
      </c>
      <c r="L12" s="40"/>
      <c r="M12" s="322"/>
      <c r="N12" s="41"/>
      <c r="O12" s="499" t="str">
        <f t="shared" si="2"/>
        <v>-</v>
      </c>
      <c r="P12" s="500" t="str">
        <f t="shared" si="3"/>
        <v>-</v>
      </c>
      <c r="Q12" s="501" t="str">
        <f t="shared" si="8"/>
        <v>-</v>
      </c>
      <c r="R12" s="431">
        <f t="shared" si="4"/>
        <v>0</v>
      </c>
      <c r="S12" s="64">
        <f t="shared" si="5"/>
        <v>0</v>
      </c>
      <c r="T12" s="433">
        <f t="shared" si="6"/>
        <v>0</v>
      </c>
      <c r="U12" s="502">
        <f t="shared" si="7"/>
        <v>0</v>
      </c>
      <c r="W12" s="85"/>
      <c r="X12" s="91"/>
      <c r="Y12" s="91"/>
      <c r="Z12" s="91"/>
      <c r="AA12" s="91"/>
      <c r="AB12" s="92"/>
    </row>
    <row r="13" spans="2:29" ht="16" customHeight="1">
      <c r="B13" s="286" t="s">
        <v>92</v>
      </c>
      <c r="C13" s="825">
        <f t="shared" si="0"/>
        <v>0</v>
      </c>
      <c r="D13" s="826"/>
      <c r="E13" s="42"/>
      <c r="F13" s="43"/>
      <c r="G13" s="44"/>
      <c r="H13" s="503" t="str">
        <f t="shared" si="1"/>
        <v>-</v>
      </c>
      <c r="I13" s="45"/>
      <c r="J13" s="46"/>
      <c r="K13" s="504" t="str">
        <f>IF(J13+K4=AC3, "-", SUM(J13,K4))</f>
        <v>-</v>
      </c>
      <c r="L13" s="47"/>
      <c r="M13" s="323"/>
      <c r="N13" s="48"/>
      <c r="O13" s="505" t="str">
        <f t="shared" si="2"/>
        <v>-</v>
      </c>
      <c r="P13" s="506" t="str">
        <f t="shared" si="3"/>
        <v>-</v>
      </c>
      <c r="Q13" s="507" t="str">
        <f t="shared" si="8"/>
        <v>-</v>
      </c>
      <c r="R13" s="440">
        <f t="shared" si="4"/>
        <v>0</v>
      </c>
      <c r="S13" s="65">
        <f t="shared" si="5"/>
        <v>0</v>
      </c>
      <c r="T13" s="441">
        <f t="shared" si="6"/>
        <v>0</v>
      </c>
      <c r="U13" s="508">
        <f t="shared" si="7"/>
        <v>0</v>
      </c>
      <c r="W13" s="85"/>
      <c r="X13" s="91"/>
      <c r="Y13" s="91"/>
      <c r="Z13" s="91"/>
      <c r="AA13" s="91"/>
      <c r="AB13" s="92"/>
    </row>
    <row r="14" spans="2:29" ht="16" customHeight="1">
      <c r="B14" s="286" t="s">
        <v>92</v>
      </c>
      <c r="C14" s="811">
        <f t="shared" si="0"/>
        <v>0</v>
      </c>
      <c r="D14" s="812"/>
      <c r="E14" s="35"/>
      <c r="F14" s="36"/>
      <c r="G14" s="37"/>
      <c r="H14" s="497" t="str">
        <f t="shared" si="1"/>
        <v>-</v>
      </c>
      <c r="I14" s="49"/>
      <c r="J14" s="50"/>
      <c r="K14" s="498" t="str">
        <f>IF(J14+K4=AC3, "-", SUM(J14,K4))</f>
        <v>-</v>
      </c>
      <c r="L14" s="40"/>
      <c r="M14" s="322"/>
      <c r="N14" s="41"/>
      <c r="O14" s="499" t="str">
        <f t="shared" si="2"/>
        <v>-</v>
      </c>
      <c r="P14" s="500" t="str">
        <f t="shared" si="3"/>
        <v>-</v>
      </c>
      <c r="Q14" s="501" t="str">
        <f t="shared" si="8"/>
        <v>-</v>
      </c>
      <c r="R14" s="431">
        <f t="shared" si="4"/>
        <v>0</v>
      </c>
      <c r="S14" s="64">
        <f t="shared" si="5"/>
        <v>0</v>
      </c>
      <c r="T14" s="433">
        <f t="shared" si="6"/>
        <v>0</v>
      </c>
      <c r="U14" s="502">
        <f t="shared" ref="U14:U19" si="9">E14+F14-R14-S14-T14</f>
        <v>0</v>
      </c>
      <c r="W14" s="85"/>
      <c r="X14" s="91"/>
      <c r="Y14" s="91"/>
      <c r="Z14" s="91"/>
      <c r="AA14" s="91"/>
      <c r="AB14" s="92"/>
    </row>
    <row r="15" spans="2:29" ht="16" customHeight="1">
      <c r="B15" s="286" t="s">
        <v>92</v>
      </c>
      <c r="C15" s="825">
        <f t="shared" si="0"/>
        <v>0</v>
      </c>
      <c r="D15" s="826"/>
      <c r="E15" s="42"/>
      <c r="F15" s="43"/>
      <c r="G15" s="44"/>
      <c r="H15" s="503" t="str">
        <f t="shared" si="1"/>
        <v>-</v>
      </c>
      <c r="I15" s="45"/>
      <c r="J15" s="46"/>
      <c r="K15" s="504" t="str">
        <f>IF(J15+K4=AC3, "-", SUM(J15,K4))</f>
        <v>-</v>
      </c>
      <c r="L15" s="47"/>
      <c r="M15" s="323"/>
      <c r="N15" s="48"/>
      <c r="O15" s="505" t="str">
        <f t="shared" si="2"/>
        <v>-</v>
      </c>
      <c r="P15" s="506" t="str">
        <f t="shared" si="3"/>
        <v>-</v>
      </c>
      <c r="Q15" s="507" t="str">
        <f t="shared" si="8"/>
        <v>-</v>
      </c>
      <c r="R15" s="440">
        <f t="shared" si="4"/>
        <v>0</v>
      </c>
      <c r="S15" s="65">
        <f t="shared" si="5"/>
        <v>0</v>
      </c>
      <c r="T15" s="441">
        <f t="shared" si="6"/>
        <v>0</v>
      </c>
      <c r="U15" s="508">
        <f t="shared" si="9"/>
        <v>0</v>
      </c>
      <c r="W15" s="85"/>
      <c r="X15" s="91"/>
      <c r="Y15" s="91"/>
      <c r="Z15" s="91"/>
      <c r="AA15" s="91"/>
      <c r="AB15" s="92"/>
    </row>
    <row r="16" spans="2:29" ht="16" customHeight="1">
      <c r="B16" s="286" t="s">
        <v>92</v>
      </c>
      <c r="C16" s="811">
        <f t="shared" si="0"/>
        <v>0</v>
      </c>
      <c r="D16" s="812"/>
      <c r="E16" s="35"/>
      <c r="F16" s="36"/>
      <c r="G16" s="37"/>
      <c r="H16" s="497" t="str">
        <f t="shared" si="1"/>
        <v>-</v>
      </c>
      <c r="I16" s="49"/>
      <c r="J16" s="50"/>
      <c r="K16" s="498" t="str">
        <f>IF(J16+K4=AC3, "-", SUM(J16,K4))</f>
        <v>-</v>
      </c>
      <c r="L16" s="40"/>
      <c r="M16" s="322"/>
      <c r="N16" s="41"/>
      <c r="O16" s="499" t="str">
        <f t="shared" si="2"/>
        <v>-</v>
      </c>
      <c r="P16" s="500" t="str">
        <f t="shared" si="3"/>
        <v>-</v>
      </c>
      <c r="Q16" s="501" t="str">
        <f t="shared" si="8"/>
        <v>-</v>
      </c>
      <c r="R16" s="431">
        <f t="shared" si="4"/>
        <v>0</v>
      </c>
      <c r="S16" s="64">
        <f t="shared" si="5"/>
        <v>0</v>
      </c>
      <c r="T16" s="433">
        <f t="shared" si="6"/>
        <v>0</v>
      </c>
      <c r="U16" s="502">
        <f t="shared" si="9"/>
        <v>0</v>
      </c>
      <c r="W16" s="85"/>
      <c r="X16" s="91"/>
      <c r="Y16" s="91"/>
      <c r="Z16" s="91"/>
      <c r="AA16" s="91"/>
      <c r="AB16" s="92"/>
    </row>
    <row r="17" spans="2:32" ht="16" customHeight="1">
      <c r="B17" s="286" t="s">
        <v>92</v>
      </c>
      <c r="C17" s="825">
        <f t="shared" si="0"/>
        <v>0</v>
      </c>
      <c r="D17" s="826"/>
      <c r="E17" s="42"/>
      <c r="F17" s="43"/>
      <c r="G17" s="44"/>
      <c r="H17" s="503" t="str">
        <f t="shared" si="1"/>
        <v>-</v>
      </c>
      <c r="I17" s="45"/>
      <c r="J17" s="46"/>
      <c r="K17" s="504" t="str">
        <f>IF(J17+K4=AC3, "-", SUM(J17,K4))</f>
        <v>-</v>
      </c>
      <c r="L17" s="47"/>
      <c r="M17" s="323"/>
      <c r="N17" s="48"/>
      <c r="O17" s="505" t="str">
        <f t="shared" si="2"/>
        <v>-</v>
      </c>
      <c r="P17" s="506" t="str">
        <f t="shared" si="3"/>
        <v>-</v>
      </c>
      <c r="Q17" s="507" t="str">
        <f t="shared" si="8"/>
        <v>-</v>
      </c>
      <c r="R17" s="440">
        <f t="shared" si="4"/>
        <v>0</v>
      </c>
      <c r="S17" s="65">
        <f t="shared" si="5"/>
        <v>0</v>
      </c>
      <c r="T17" s="441">
        <f t="shared" si="6"/>
        <v>0</v>
      </c>
      <c r="U17" s="508">
        <f t="shared" si="9"/>
        <v>0</v>
      </c>
      <c r="W17" s="85"/>
      <c r="X17" s="91"/>
      <c r="Y17" s="91"/>
      <c r="Z17" s="91"/>
      <c r="AA17" s="91"/>
      <c r="AB17" s="92"/>
    </row>
    <row r="18" spans="2:32" ht="16" customHeight="1">
      <c r="B18" s="286" t="s">
        <v>92</v>
      </c>
      <c r="C18" s="811">
        <f t="shared" si="0"/>
        <v>0</v>
      </c>
      <c r="D18" s="812"/>
      <c r="E18" s="35"/>
      <c r="F18" s="36"/>
      <c r="G18" s="37"/>
      <c r="H18" s="497" t="str">
        <f t="shared" si="1"/>
        <v>-</v>
      </c>
      <c r="I18" s="49"/>
      <c r="J18" s="50"/>
      <c r="K18" s="498" t="str">
        <f>IF(J18+K4=AC3, "-", SUM(J18,K4))</f>
        <v>-</v>
      </c>
      <c r="L18" s="40"/>
      <c r="M18" s="322"/>
      <c r="N18" s="41"/>
      <c r="O18" s="499" t="str">
        <f t="shared" si="2"/>
        <v>-</v>
      </c>
      <c r="P18" s="500" t="str">
        <f t="shared" si="3"/>
        <v>-</v>
      </c>
      <c r="Q18" s="501" t="str">
        <f t="shared" si="8"/>
        <v>-</v>
      </c>
      <c r="R18" s="431">
        <f t="shared" si="4"/>
        <v>0</v>
      </c>
      <c r="S18" s="64">
        <f t="shared" si="5"/>
        <v>0</v>
      </c>
      <c r="T18" s="433">
        <f t="shared" si="6"/>
        <v>0</v>
      </c>
      <c r="U18" s="502">
        <f t="shared" si="9"/>
        <v>0</v>
      </c>
      <c r="W18" s="85"/>
      <c r="X18" s="91"/>
      <c r="Y18" s="91"/>
      <c r="Z18" s="91"/>
      <c r="AA18" s="91"/>
      <c r="AB18" s="92"/>
    </row>
    <row r="19" spans="2:32" ht="16" customHeight="1">
      <c r="B19" s="286" t="s">
        <v>92</v>
      </c>
      <c r="C19" s="825">
        <f t="shared" si="0"/>
        <v>0</v>
      </c>
      <c r="D19" s="826"/>
      <c r="E19" s="42"/>
      <c r="F19" s="43"/>
      <c r="G19" s="44"/>
      <c r="H19" s="503" t="str">
        <f t="shared" si="1"/>
        <v>-</v>
      </c>
      <c r="I19" s="45"/>
      <c r="J19" s="46"/>
      <c r="K19" s="504" t="str">
        <f>IF(J19+K4=AC3, "-", SUM(J19,K4))</f>
        <v>-</v>
      </c>
      <c r="L19" s="47"/>
      <c r="M19" s="323"/>
      <c r="N19" s="48"/>
      <c r="O19" s="505" t="str">
        <f t="shared" si="2"/>
        <v>-</v>
      </c>
      <c r="P19" s="506" t="str">
        <f t="shared" si="3"/>
        <v>-</v>
      </c>
      <c r="Q19" s="507" t="str">
        <f t="shared" si="8"/>
        <v>-</v>
      </c>
      <c r="R19" s="440">
        <f t="shared" si="4"/>
        <v>0</v>
      </c>
      <c r="S19" s="65">
        <f t="shared" si="5"/>
        <v>0</v>
      </c>
      <c r="T19" s="441">
        <f t="shared" si="6"/>
        <v>0</v>
      </c>
      <c r="U19" s="508">
        <f t="shared" si="9"/>
        <v>0</v>
      </c>
      <c r="W19" s="85"/>
      <c r="X19" s="91"/>
      <c r="Y19" s="91"/>
      <c r="Z19" s="91"/>
      <c r="AA19" s="91"/>
      <c r="AB19" s="92"/>
    </row>
    <row r="20" spans="2:32" ht="16" customHeight="1">
      <c r="B20" s="286" t="s">
        <v>92</v>
      </c>
      <c r="C20" s="827">
        <f t="shared" si="0"/>
        <v>0</v>
      </c>
      <c r="D20" s="828"/>
      <c r="E20" s="35"/>
      <c r="F20" s="36"/>
      <c r="G20" s="37"/>
      <c r="H20" s="497" t="str">
        <f t="shared" si="1"/>
        <v>-</v>
      </c>
      <c r="I20" s="49"/>
      <c r="J20" s="50"/>
      <c r="K20" s="498" t="str">
        <f>IF(J20+K4=AC3, "-", SUM(J20,K4))</f>
        <v>-</v>
      </c>
      <c r="L20" s="40"/>
      <c r="M20" s="322"/>
      <c r="N20" s="41"/>
      <c r="O20" s="499" t="str">
        <f t="shared" si="2"/>
        <v>-</v>
      </c>
      <c r="P20" s="500" t="str">
        <f t="shared" si="3"/>
        <v>-</v>
      </c>
      <c r="Q20" s="501" t="str">
        <f t="shared" si="8"/>
        <v>-</v>
      </c>
      <c r="R20" s="431">
        <f t="shared" si="4"/>
        <v>0</v>
      </c>
      <c r="S20" s="64">
        <f t="shared" si="5"/>
        <v>0</v>
      </c>
      <c r="T20" s="433">
        <f t="shared" si="6"/>
        <v>0</v>
      </c>
      <c r="U20" s="502">
        <f>E20+F20-R20-S20-T20</f>
        <v>0</v>
      </c>
      <c r="W20" s="85"/>
      <c r="X20" s="91"/>
      <c r="Y20" s="91"/>
      <c r="Z20" s="91"/>
      <c r="AA20" s="91"/>
      <c r="AB20" s="92"/>
    </row>
    <row r="21" spans="2:32" s="96" customFormat="1" ht="32" customHeight="1" thickBot="1">
      <c r="B21" s="68" t="s">
        <v>3</v>
      </c>
      <c r="C21" s="829">
        <f>SUM(C6:D20)</f>
        <v>0</v>
      </c>
      <c r="D21" s="830"/>
      <c r="E21" s="56">
        <f>SUM(E6:E20)</f>
        <v>0</v>
      </c>
      <c r="F21" s="57">
        <f>SUM(F6:F20)</f>
        <v>0</v>
      </c>
      <c r="G21" s="58">
        <f>SUM(G6:G20)</f>
        <v>0</v>
      </c>
      <c r="H21" s="59">
        <f>SUM(H6:H20)</f>
        <v>0</v>
      </c>
      <c r="I21" s="93"/>
      <c r="J21" s="94"/>
      <c r="K21" s="94"/>
      <c r="L21" s="95"/>
      <c r="M21" s="453">
        <f t="shared" ref="M21:U21" si="10">SUM(M6:M20)</f>
        <v>0</v>
      </c>
      <c r="N21" s="60">
        <f t="shared" si="10"/>
        <v>0</v>
      </c>
      <c r="O21" s="61">
        <f t="shared" si="10"/>
        <v>0</v>
      </c>
      <c r="P21" s="62">
        <f t="shared" si="10"/>
        <v>0</v>
      </c>
      <c r="Q21" s="63">
        <f t="shared" si="10"/>
        <v>0</v>
      </c>
      <c r="R21" s="55">
        <f t="shared" si="10"/>
        <v>0</v>
      </c>
      <c r="S21" s="66">
        <f t="shared" si="10"/>
        <v>0</v>
      </c>
      <c r="T21" s="66">
        <f t="shared" si="10"/>
        <v>0</v>
      </c>
      <c r="U21" s="67">
        <f t="shared" si="10"/>
        <v>0</v>
      </c>
    </row>
    <row r="22" spans="2:32" ht="15" customHeight="1" thickTop="1">
      <c r="B22" s="158"/>
      <c r="C22" s="157"/>
      <c r="D22" s="97"/>
      <c r="E22" s="98"/>
      <c r="F22" s="99"/>
      <c r="G22" s="99"/>
      <c r="H22" s="100"/>
      <c r="I22" s="101"/>
      <c r="J22" s="101"/>
      <c r="K22" s="101"/>
      <c r="Q22" s="157"/>
      <c r="R22" s="831" t="s">
        <v>38</v>
      </c>
      <c r="S22" s="831"/>
      <c r="T22" s="831"/>
      <c r="U22" s="833">
        <f>'Breakdown '!D32</f>
        <v>6438.35</v>
      </c>
      <c r="X22" s="84"/>
      <c r="AF22" s="92"/>
    </row>
    <row r="23" spans="2:32" ht="17" customHeight="1">
      <c r="B23" s="104"/>
      <c r="D23" s="97"/>
      <c r="E23" s="98"/>
      <c r="F23" s="99"/>
      <c r="G23" s="99"/>
      <c r="H23" s="100"/>
      <c r="I23" s="101"/>
      <c r="J23" s="101"/>
      <c r="K23" s="101"/>
      <c r="M23" s="102"/>
      <c r="N23" s="102"/>
      <c r="R23" s="832"/>
      <c r="S23" s="832"/>
      <c r="T23" s="832"/>
      <c r="U23" s="834"/>
      <c r="X23" s="84"/>
      <c r="AF23" s="92"/>
    </row>
    <row r="24" spans="2:32" ht="17" customHeight="1">
      <c r="B24" s="835" t="s">
        <v>143</v>
      </c>
      <c r="C24" s="160"/>
      <c r="D24" s="97"/>
      <c r="R24" s="837" t="s">
        <v>125</v>
      </c>
      <c r="S24" s="838"/>
      <c r="T24" s="838"/>
      <c r="U24" s="841">
        <f>U21-U22</f>
        <v>-6438.35</v>
      </c>
      <c r="X24" s="84"/>
      <c r="AF24" s="92"/>
    </row>
    <row r="25" spans="2:32" ht="20" customHeight="1" thickBot="1">
      <c r="B25" s="836"/>
      <c r="C25" s="161"/>
      <c r="E25" s="98"/>
      <c r="F25" s="99"/>
      <c r="G25" s="99"/>
      <c r="H25" s="100"/>
      <c r="I25" s="101"/>
      <c r="J25" s="101"/>
      <c r="K25" s="101"/>
      <c r="Q25" s="159"/>
      <c r="R25" s="839"/>
      <c r="S25" s="840"/>
      <c r="T25" s="840"/>
      <c r="U25" s="842"/>
      <c r="X25" s="84"/>
      <c r="AE25" s="92"/>
    </row>
    <row r="26" spans="2:32" ht="24" customHeight="1" thickTop="1">
      <c r="B26" s="104"/>
      <c r="E26" s="150"/>
      <c r="F26" s="151"/>
      <c r="G26" s="151"/>
      <c r="H26" s="151"/>
      <c r="I26" s="151"/>
      <c r="J26" s="850" t="s">
        <v>124</v>
      </c>
      <c r="K26" s="850"/>
      <c r="L26" s="151"/>
      <c r="M26" s="151"/>
      <c r="N26" s="151"/>
      <c r="O26" s="151"/>
      <c r="P26" s="152"/>
      <c r="Q26" s="96"/>
      <c r="R26" s="96"/>
      <c r="S26" s="96"/>
      <c r="T26" s="92"/>
      <c r="U26" s="105"/>
      <c r="X26" s="84"/>
    </row>
    <row r="27" spans="2:32" s="90" customFormat="1" ht="21" customHeight="1" thickBot="1">
      <c r="B27" s="106"/>
      <c r="E27" s="153"/>
      <c r="F27" s="457" t="s">
        <v>1</v>
      </c>
      <c r="G27" s="851" t="s">
        <v>16</v>
      </c>
      <c r="H27" s="852"/>
      <c r="I27" s="853"/>
      <c r="J27" s="509" t="s">
        <v>2</v>
      </c>
      <c r="K27" s="458" t="s">
        <v>17</v>
      </c>
      <c r="L27" s="854" t="s">
        <v>18</v>
      </c>
      <c r="M27" s="855"/>
      <c r="N27" s="855"/>
      <c r="O27" s="855"/>
      <c r="P27" s="856"/>
      <c r="Q27" s="88"/>
      <c r="R27" s="88"/>
      <c r="S27" s="88"/>
      <c r="U27" s="107"/>
    </row>
    <row r="28" spans="2:32" ht="16" customHeight="1">
      <c r="B28" s="106"/>
      <c r="E28" s="108" t="s">
        <v>99</v>
      </c>
      <c r="F28" s="33"/>
      <c r="G28" s="885"/>
      <c r="H28" s="886"/>
      <c r="I28" s="887"/>
      <c r="J28" s="25"/>
      <c r="K28" s="24"/>
      <c r="L28" s="857"/>
      <c r="M28" s="858"/>
      <c r="N28" s="858"/>
      <c r="O28" s="858"/>
      <c r="P28" s="859"/>
      <c r="Q28" s="88"/>
      <c r="R28" s="88"/>
      <c r="S28" s="88"/>
      <c r="U28" s="105"/>
      <c r="V28" s="92"/>
      <c r="X28" s="84"/>
    </row>
    <row r="29" spans="2:32" ht="16" customHeight="1">
      <c r="B29" s="106"/>
      <c r="E29" s="109" t="s">
        <v>100</v>
      </c>
      <c r="F29" s="32"/>
      <c r="G29" s="846"/>
      <c r="H29" s="847"/>
      <c r="I29" s="848"/>
      <c r="J29" s="22"/>
      <c r="K29" s="23"/>
      <c r="L29" s="846"/>
      <c r="M29" s="847"/>
      <c r="N29" s="847"/>
      <c r="O29" s="847"/>
      <c r="P29" s="848"/>
      <c r="Q29" s="88"/>
      <c r="R29" s="88"/>
      <c r="S29" s="88"/>
      <c r="U29" s="105"/>
      <c r="X29" s="84"/>
    </row>
    <row r="30" spans="2:32" ht="16" customHeight="1">
      <c r="B30" s="106"/>
      <c r="E30" s="108" t="s">
        <v>101</v>
      </c>
      <c r="F30" s="33"/>
      <c r="G30" s="843"/>
      <c r="H30" s="844"/>
      <c r="I30" s="845"/>
      <c r="J30" s="25"/>
      <c r="K30" s="24"/>
      <c r="L30" s="843"/>
      <c r="M30" s="844"/>
      <c r="N30" s="844"/>
      <c r="O30" s="844"/>
      <c r="P30" s="845"/>
      <c r="Q30" s="88"/>
      <c r="R30" s="88"/>
      <c r="S30" s="88"/>
      <c r="U30" s="105"/>
      <c r="X30" s="84"/>
    </row>
    <row r="31" spans="2:32" ht="16" customHeight="1">
      <c r="B31" s="106"/>
      <c r="E31" s="109" t="s">
        <v>102</v>
      </c>
      <c r="F31" s="32"/>
      <c r="G31" s="846"/>
      <c r="H31" s="847"/>
      <c r="I31" s="848"/>
      <c r="J31" s="22"/>
      <c r="K31" s="21"/>
      <c r="L31" s="846"/>
      <c r="M31" s="847"/>
      <c r="N31" s="847"/>
      <c r="O31" s="847"/>
      <c r="P31" s="848"/>
      <c r="Q31" s="88"/>
      <c r="R31" s="88"/>
      <c r="S31" s="88"/>
      <c r="U31" s="105"/>
      <c r="X31" s="84"/>
    </row>
    <row r="32" spans="2:32" ht="16" customHeight="1">
      <c r="B32" s="849" t="str">
        <f>Info!F11&amp;"'s"</f>
        <v>Clem Harrod's</v>
      </c>
      <c r="C32" s="110"/>
      <c r="D32" s="110"/>
      <c r="E32" s="108" t="s">
        <v>103</v>
      </c>
      <c r="F32" s="33"/>
      <c r="G32" s="843"/>
      <c r="H32" s="844"/>
      <c r="I32" s="845"/>
      <c r="J32" s="25"/>
      <c r="K32" s="24"/>
      <c r="L32" s="843"/>
      <c r="M32" s="844"/>
      <c r="N32" s="844"/>
      <c r="O32" s="844"/>
      <c r="P32" s="845"/>
      <c r="Q32" s="88"/>
      <c r="R32" s="860" t="s">
        <v>329</v>
      </c>
      <c r="S32" s="860"/>
      <c r="T32" s="860"/>
      <c r="U32" s="105"/>
      <c r="X32" s="84"/>
    </row>
    <row r="33" spans="2:21" s="84" customFormat="1" ht="16" customHeight="1">
      <c r="B33" s="849"/>
      <c r="C33" s="110"/>
      <c r="D33" s="110"/>
      <c r="E33" s="109" t="s">
        <v>104</v>
      </c>
      <c r="F33" s="32"/>
      <c r="G33" s="846"/>
      <c r="H33" s="847"/>
      <c r="I33" s="848"/>
      <c r="J33" s="22"/>
      <c r="K33" s="21"/>
      <c r="L33" s="846"/>
      <c r="M33" s="847"/>
      <c r="N33" s="847"/>
      <c r="O33" s="847"/>
      <c r="P33" s="848"/>
      <c r="Q33" s="88"/>
      <c r="R33" s="860"/>
      <c r="S33" s="860"/>
      <c r="T33" s="860"/>
      <c r="U33" s="105"/>
    </row>
    <row r="34" spans="2:21" s="84" customFormat="1" ht="16" customHeight="1">
      <c r="B34" s="861" t="s">
        <v>157</v>
      </c>
      <c r="C34" s="111"/>
      <c r="D34" s="111"/>
      <c r="E34" s="108" t="s">
        <v>105</v>
      </c>
      <c r="F34" s="33"/>
      <c r="G34" s="843"/>
      <c r="H34" s="844"/>
      <c r="I34" s="845"/>
      <c r="J34" s="25"/>
      <c r="K34" s="24"/>
      <c r="L34" s="843"/>
      <c r="M34" s="844"/>
      <c r="N34" s="844"/>
      <c r="O34" s="844"/>
      <c r="P34" s="845"/>
      <c r="Q34" s="88"/>
      <c r="R34" s="863" t="s">
        <v>327</v>
      </c>
      <c r="S34" s="863"/>
      <c r="T34" s="863"/>
      <c r="U34" s="105"/>
    </row>
    <row r="35" spans="2:21" s="84" customFormat="1" ht="16" customHeight="1">
      <c r="B35" s="883"/>
      <c r="C35" s="111"/>
      <c r="D35" s="111"/>
      <c r="E35" s="109" t="s">
        <v>106</v>
      </c>
      <c r="F35" s="32"/>
      <c r="G35" s="846"/>
      <c r="H35" s="847"/>
      <c r="I35" s="848"/>
      <c r="J35" s="22"/>
      <c r="K35" s="26"/>
      <c r="L35" s="846"/>
      <c r="M35" s="847"/>
      <c r="N35" s="847"/>
      <c r="O35" s="847"/>
      <c r="P35" s="848"/>
      <c r="Q35" s="88"/>
      <c r="R35" s="864"/>
      <c r="S35" s="864"/>
      <c r="T35" s="864"/>
      <c r="U35" s="155"/>
    </row>
    <row r="36" spans="2:21" s="84" customFormat="1" ht="16" customHeight="1">
      <c r="B36" s="112"/>
      <c r="C36" s="113"/>
      <c r="D36" s="114"/>
      <c r="E36" s="108" t="s">
        <v>107</v>
      </c>
      <c r="F36" s="33"/>
      <c r="G36" s="843"/>
      <c r="H36" s="844"/>
      <c r="I36" s="845"/>
      <c r="J36" s="25"/>
      <c r="K36" s="27"/>
      <c r="L36" s="843"/>
      <c r="M36" s="844"/>
      <c r="N36" s="844"/>
      <c r="O36" s="844"/>
      <c r="P36" s="845"/>
      <c r="Q36" s="88"/>
      <c r="R36" s="156"/>
      <c r="S36" s="156"/>
      <c r="T36" s="156"/>
      <c r="U36" s="105"/>
    </row>
    <row r="37" spans="2:21" s="84" customFormat="1" ht="16" customHeight="1">
      <c r="B37" s="80" t="str">
        <f>Info!F12</f>
        <v>CLEMCO.AV</v>
      </c>
      <c r="C37" s="113"/>
      <c r="E37" s="109" t="s">
        <v>108</v>
      </c>
      <c r="F37" s="32"/>
      <c r="G37" s="846"/>
      <c r="H37" s="847"/>
      <c r="I37" s="848"/>
      <c r="J37" s="22"/>
      <c r="K37" s="26"/>
      <c r="L37" s="846"/>
      <c r="M37" s="847"/>
      <c r="N37" s="847"/>
      <c r="O37" s="847"/>
      <c r="P37" s="848"/>
      <c r="Q37" s="88"/>
      <c r="R37" s="865" t="s">
        <v>399</v>
      </c>
      <c r="S37" s="865"/>
      <c r="T37" s="865"/>
      <c r="U37" s="866"/>
    </row>
    <row r="38" spans="2:21" s="84" customFormat="1" ht="16" customHeight="1">
      <c r="B38" s="80"/>
      <c r="C38" s="113"/>
      <c r="E38" s="108" t="s">
        <v>109</v>
      </c>
      <c r="F38" s="33"/>
      <c r="G38" s="843"/>
      <c r="H38" s="844"/>
      <c r="I38" s="845"/>
      <c r="J38" s="25"/>
      <c r="K38" s="27"/>
      <c r="L38" s="843"/>
      <c r="M38" s="844"/>
      <c r="N38" s="844"/>
      <c r="O38" s="844"/>
      <c r="P38" s="845"/>
      <c r="Q38" s="88"/>
      <c r="R38" s="865"/>
      <c r="S38" s="865"/>
      <c r="T38" s="865"/>
      <c r="U38" s="866"/>
    </row>
    <row r="39" spans="2:21" s="84" customFormat="1" ht="16" customHeight="1">
      <c r="B39" s="81" t="str">
        <f>Info!F15</f>
        <v>101 Projection Way</v>
      </c>
      <c r="C39" s="113"/>
      <c r="E39" s="109" t="s">
        <v>110</v>
      </c>
      <c r="F39" s="32"/>
      <c r="G39" s="846"/>
      <c r="H39" s="847"/>
      <c r="I39" s="848"/>
      <c r="J39" s="22"/>
      <c r="K39" s="26"/>
      <c r="L39" s="846"/>
      <c r="M39" s="847"/>
      <c r="N39" s="847"/>
      <c r="O39" s="847"/>
      <c r="P39" s="848"/>
      <c r="Q39" s="88"/>
      <c r="R39" s="865"/>
      <c r="S39" s="865"/>
      <c r="T39" s="865"/>
      <c r="U39" s="866"/>
    </row>
    <row r="40" spans="2:21" s="84" customFormat="1" ht="16" customHeight="1">
      <c r="B40" s="81" t="str">
        <f>Info!F16</f>
        <v>Virtually Everywhere, US 12345</v>
      </c>
      <c r="C40" s="113"/>
      <c r="E40" s="108" t="s">
        <v>111</v>
      </c>
      <c r="F40" s="33"/>
      <c r="G40" s="843"/>
      <c r="H40" s="844"/>
      <c r="I40" s="845"/>
      <c r="J40" s="25"/>
      <c r="K40" s="27"/>
      <c r="L40" s="843"/>
      <c r="M40" s="844"/>
      <c r="N40" s="844"/>
      <c r="O40" s="844"/>
      <c r="P40" s="845"/>
      <c r="Q40" s="88"/>
      <c r="R40" s="865"/>
      <c r="S40" s="865"/>
      <c r="T40" s="865"/>
      <c r="U40" s="866"/>
    </row>
    <row r="41" spans="2:21" s="84" customFormat="1" ht="16" customHeight="1">
      <c r="B41" s="81"/>
      <c r="C41" s="113"/>
      <c r="E41" s="109" t="s">
        <v>112</v>
      </c>
      <c r="F41" s="32"/>
      <c r="G41" s="846"/>
      <c r="H41" s="847"/>
      <c r="I41" s="848"/>
      <c r="J41" s="22"/>
      <c r="K41" s="26"/>
      <c r="L41" s="846"/>
      <c r="M41" s="847"/>
      <c r="N41" s="847"/>
      <c r="O41" s="847"/>
      <c r="P41" s="848"/>
      <c r="Q41" s="88"/>
      <c r="R41" s="865"/>
      <c r="S41" s="865"/>
      <c r="T41" s="865"/>
      <c r="U41" s="866"/>
    </row>
    <row r="42" spans="2:21" s="84" customFormat="1" ht="16" customHeight="1">
      <c r="B42" s="81" t="str">
        <f>Info!F17</f>
        <v>813-555-CLEM</v>
      </c>
      <c r="C42" s="113"/>
      <c r="E42" s="108" t="s">
        <v>113</v>
      </c>
      <c r="F42" s="33"/>
      <c r="G42" s="843"/>
      <c r="H42" s="844"/>
      <c r="I42" s="845"/>
      <c r="J42" s="25"/>
      <c r="K42" s="27"/>
      <c r="L42" s="843"/>
      <c r="M42" s="844"/>
      <c r="N42" s="844"/>
      <c r="O42" s="844"/>
      <c r="P42" s="845"/>
      <c r="Q42" s="88"/>
      <c r="R42" s="865"/>
      <c r="S42" s="865"/>
      <c r="T42" s="865"/>
      <c r="U42" s="866"/>
    </row>
    <row r="43" spans="2:21" s="84" customFormat="1" ht="16" customHeight="1">
      <c r="B43" s="81" t="str">
        <f>Info!F18</f>
        <v>info@clemco.net</v>
      </c>
      <c r="C43" s="115"/>
      <c r="E43" s="109" t="s">
        <v>114</v>
      </c>
      <c r="F43" s="32"/>
      <c r="G43" s="846"/>
      <c r="H43" s="847"/>
      <c r="I43" s="848"/>
      <c r="J43" s="22"/>
      <c r="K43" s="26"/>
      <c r="L43" s="846"/>
      <c r="M43" s="847"/>
      <c r="N43" s="847"/>
      <c r="O43" s="847"/>
      <c r="P43" s="848"/>
      <c r="Q43" s="88"/>
      <c r="R43" s="865"/>
      <c r="S43" s="865"/>
      <c r="T43" s="865"/>
      <c r="U43" s="866"/>
    </row>
    <row r="44" spans="2:21" s="84" customFormat="1" ht="16" customHeight="1">
      <c r="B44" s="106"/>
      <c r="E44" s="108" t="s">
        <v>115</v>
      </c>
      <c r="F44" s="33"/>
      <c r="G44" s="843"/>
      <c r="H44" s="844"/>
      <c r="I44" s="845"/>
      <c r="J44" s="25"/>
      <c r="K44" s="27"/>
      <c r="L44" s="843"/>
      <c r="M44" s="844"/>
      <c r="N44" s="844"/>
      <c r="O44" s="844"/>
      <c r="P44" s="845"/>
      <c r="Q44" s="88"/>
      <c r="R44" s="865"/>
      <c r="S44" s="865"/>
      <c r="T44" s="865"/>
      <c r="U44" s="866"/>
    </row>
    <row r="45" spans="2:21" s="84" customFormat="1" ht="16" customHeight="1">
      <c r="B45" s="106"/>
      <c r="E45" s="109" t="s">
        <v>116</v>
      </c>
      <c r="F45" s="32"/>
      <c r="G45" s="846"/>
      <c r="H45" s="847"/>
      <c r="I45" s="848"/>
      <c r="J45" s="22"/>
      <c r="K45" s="26"/>
      <c r="L45" s="846"/>
      <c r="M45" s="847"/>
      <c r="N45" s="847"/>
      <c r="O45" s="847"/>
      <c r="P45" s="848"/>
      <c r="Q45" s="88"/>
      <c r="R45" s="865"/>
      <c r="S45" s="865"/>
      <c r="T45" s="865"/>
      <c r="U45" s="866"/>
    </row>
    <row r="46" spans="2:21" s="84" customFormat="1" ht="16" customHeight="1">
      <c r="B46" s="106"/>
      <c r="E46" s="108" t="s">
        <v>117</v>
      </c>
      <c r="F46" s="33"/>
      <c r="G46" s="843"/>
      <c r="H46" s="844"/>
      <c r="I46" s="845"/>
      <c r="J46" s="25"/>
      <c r="K46" s="27"/>
      <c r="L46" s="843"/>
      <c r="M46" s="844"/>
      <c r="N46" s="844"/>
      <c r="O46" s="844"/>
      <c r="P46" s="845"/>
      <c r="Q46" s="88"/>
      <c r="R46" s="865"/>
      <c r="S46" s="865"/>
      <c r="T46" s="865"/>
      <c r="U46" s="866"/>
    </row>
    <row r="47" spans="2:21" s="84" customFormat="1" ht="16" customHeight="1">
      <c r="B47" s="106"/>
      <c r="E47" s="109" t="s">
        <v>118</v>
      </c>
      <c r="F47" s="32"/>
      <c r="G47" s="846"/>
      <c r="H47" s="847"/>
      <c r="I47" s="848"/>
      <c r="J47" s="22"/>
      <c r="K47" s="26"/>
      <c r="L47" s="846"/>
      <c r="M47" s="847"/>
      <c r="N47" s="847"/>
      <c r="O47" s="847"/>
      <c r="P47" s="848"/>
      <c r="Q47" s="88"/>
      <c r="R47" s="865"/>
      <c r="S47" s="865"/>
      <c r="T47" s="865"/>
      <c r="U47" s="866"/>
    </row>
    <row r="48" spans="2:21" s="84" customFormat="1" ht="16" customHeight="1">
      <c r="B48" s="106"/>
      <c r="E48" s="108" t="s">
        <v>119</v>
      </c>
      <c r="F48" s="33"/>
      <c r="G48" s="843"/>
      <c r="H48" s="844"/>
      <c r="I48" s="845"/>
      <c r="J48" s="25"/>
      <c r="K48" s="27"/>
      <c r="L48" s="843"/>
      <c r="M48" s="844"/>
      <c r="N48" s="844"/>
      <c r="O48" s="844"/>
      <c r="P48" s="845"/>
      <c r="Q48" s="88"/>
      <c r="R48" s="865"/>
      <c r="S48" s="865"/>
      <c r="T48" s="865"/>
      <c r="U48" s="866"/>
    </row>
    <row r="49" spans="2:21" s="84" customFormat="1" ht="16" customHeight="1">
      <c r="B49" s="106"/>
      <c r="E49" s="109" t="s">
        <v>120</v>
      </c>
      <c r="F49" s="32"/>
      <c r="G49" s="846"/>
      <c r="H49" s="847"/>
      <c r="I49" s="848"/>
      <c r="J49" s="22"/>
      <c r="K49" s="26"/>
      <c r="L49" s="846"/>
      <c r="M49" s="847"/>
      <c r="N49" s="847"/>
      <c r="O49" s="847"/>
      <c r="P49" s="848"/>
      <c r="Q49" s="88"/>
      <c r="R49" s="865"/>
      <c r="S49" s="865"/>
      <c r="T49" s="865"/>
      <c r="U49" s="866"/>
    </row>
    <row r="50" spans="2:21" s="84" customFormat="1" ht="16" customHeight="1">
      <c r="B50" s="106"/>
      <c r="E50" s="108" t="s">
        <v>121</v>
      </c>
      <c r="F50" s="33"/>
      <c r="G50" s="843"/>
      <c r="H50" s="844"/>
      <c r="I50" s="845"/>
      <c r="J50" s="25"/>
      <c r="K50" s="27"/>
      <c r="L50" s="843"/>
      <c r="M50" s="844"/>
      <c r="N50" s="844"/>
      <c r="O50" s="844"/>
      <c r="P50" s="845"/>
      <c r="U50" s="105"/>
    </row>
    <row r="51" spans="2:21" s="84" customFormat="1" ht="16" customHeight="1">
      <c r="B51" s="106"/>
      <c r="E51" s="109" t="s">
        <v>122</v>
      </c>
      <c r="F51" s="32"/>
      <c r="G51" s="846"/>
      <c r="H51" s="847"/>
      <c r="I51" s="848"/>
      <c r="J51" s="28"/>
      <c r="K51" s="29"/>
      <c r="L51" s="846"/>
      <c r="M51" s="847"/>
      <c r="N51" s="847"/>
      <c r="O51" s="847"/>
      <c r="P51" s="848"/>
      <c r="U51" s="105"/>
    </row>
    <row r="52" spans="2:21" s="84" customFormat="1" ht="16" customHeight="1" thickBot="1">
      <c r="B52" s="104"/>
      <c r="D52" s="90"/>
      <c r="E52" s="510" t="s">
        <v>123</v>
      </c>
      <c r="F52" s="34"/>
      <c r="G52" s="873"/>
      <c r="H52" s="874"/>
      <c r="I52" s="875"/>
      <c r="J52" s="30"/>
      <c r="K52" s="31"/>
      <c r="L52" s="873"/>
      <c r="M52" s="874"/>
      <c r="N52" s="874"/>
      <c r="O52" s="874"/>
      <c r="P52" s="875"/>
      <c r="U52" s="105"/>
    </row>
    <row r="53" spans="2:21" s="84" customFormat="1" ht="30" customHeight="1" thickTop="1" thickBot="1">
      <c r="B53" s="104"/>
      <c r="E53" s="90"/>
      <c r="F53" s="90"/>
      <c r="G53" s="90"/>
      <c r="H53" s="90"/>
      <c r="I53" s="90"/>
      <c r="J53" s="511">
        <f>SUM(J28:J52)</f>
        <v>0</v>
      </c>
      <c r="K53" s="513" t="s">
        <v>270</v>
      </c>
      <c r="L53" s="116"/>
      <c r="M53" s="90"/>
      <c r="N53" s="90"/>
      <c r="O53" s="90"/>
      <c r="P53" s="90"/>
      <c r="U53" s="105"/>
    </row>
    <row r="54" spans="2:21" s="84" customFormat="1" ht="26" customHeight="1">
      <c r="B54" s="104"/>
      <c r="E54" s="90"/>
      <c r="F54" s="90"/>
      <c r="G54" s="90"/>
      <c r="H54" s="90"/>
      <c r="I54" s="90"/>
      <c r="J54" s="169"/>
      <c r="K54" s="170"/>
      <c r="L54" s="116"/>
      <c r="M54" s="90"/>
      <c r="N54" s="90"/>
      <c r="O54" s="90"/>
      <c r="P54" s="90"/>
      <c r="U54" s="105"/>
    </row>
    <row r="55" spans="2:21" s="84" customFormat="1" ht="28" customHeight="1">
      <c r="B55" s="104"/>
      <c r="E55" s="90"/>
      <c r="F55" s="90"/>
      <c r="G55" s="90"/>
      <c r="H55" s="90"/>
      <c r="I55" s="90"/>
      <c r="J55" s="169"/>
      <c r="K55" s="170"/>
      <c r="L55" s="116"/>
      <c r="M55" s="90"/>
      <c r="N55" s="90"/>
      <c r="O55" s="90"/>
      <c r="P55" s="90"/>
      <c r="U55" s="105"/>
    </row>
    <row r="56" spans="2:21" s="84" customFormat="1" ht="28" customHeight="1">
      <c r="B56" s="104"/>
      <c r="E56" s="90"/>
      <c r="F56" s="90"/>
      <c r="G56" s="90"/>
      <c r="H56" s="90"/>
      <c r="I56" s="90"/>
      <c r="J56" s="169"/>
      <c r="K56" s="170"/>
      <c r="L56" s="116"/>
      <c r="M56" s="90"/>
      <c r="N56" s="90"/>
      <c r="O56" s="90"/>
      <c r="P56" s="90"/>
      <c r="U56" s="105"/>
    </row>
    <row r="57" spans="2:21" s="84" customFormat="1" ht="28" customHeight="1">
      <c r="B57" s="104"/>
      <c r="E57" s="90"/>
      <c r="F57" s="90"/>
      <c r="G57" s="90"/>
      <c r="H57" s="90"/>
      <c r="I57" s="90"/>
      <c r="J57" s="169"/>
      <c r="K57" s="170"/>
      <c r="L57" s="116"/>
      <c r="M57" s="90"/>
      <c r="N57" s="90"/>
      <c r="O57" s="90"/>
      <c r="P57" s="90"/>
      <c r="U57" s="105"/>
    </row>
    <row r="58" spans="2:21" s="84" customFormat="1" ht="28" customHeight="1">
      <c r="B58" s="481"/>
      <c r="C58" s="482"/>
      <c r="D58" s="482"/>
      <c r="E58" s="482"/>
      <c r="F58" s="482"/>
      <c r="G58" s="482"/>
      <c r="H58" s="426" t="s">
        <v>274</v>
      </c>
      <c r="I58" s="379" t="s">
        <v>275</v>
      </c>
      <c r="J58" s="421"/>
      <c r="K58" s="482"/>
      <c r="L58" s="482"/>
      <c r="M58" s="482"/>
      <c r="N58" s="482"/>
      <c r="O58" s="482"/>
      <c r="P58" s="482"/>
      <c r="Q58" s="482"/>
      <c r="R58" s="482"/>
      <c r="S58" s="482"/>
      <c r="T58" s="482"/>
      <c r="U58" s="483"/>
    </row>
    <row r="59" spans="2:21" s="84" customFormat="1" ht="28" customHeight="1">
      <c r="B59" s="104"/>
      <c r="E59" s="90"/>
      <c r="F59" s="90"/>
      <c r="G59" s="90"/>
      <c r="H59" s="90"/>
      <c r="I59" s="90"/>
      <c r="J59" s="169"/>
      <c r="K59" s="170"/>
      <c r="L59" s="116"/>
      <c r="M59" s="90"/>
      <c r="N59" s="90"/>
      <c r="O59" s="90"/>
      <c r="P59" s="90"/>
      <c r="U59" s="105"/>
    </row>
    <row r="60" spans="2:21" s="84" customFormat="1" ht="12" customHeight="1">
      <c r="B60" s="104"/>
      <c r="I60" s="117"/>
      <c r="J60" s="103"/>
      <c r="U60" s="105"/>
    </row>
    <row r="61" spans="2:21" s="84" customFormat="1" ht="11" customHeight="1">
      <c r="B61" s="104"/>
      <c r="I61" s="117"/>
      <c r="J61" s="103"/>
      <c r="U61" s="613"/>
    </row>
    <row r="62" spans="2:21" s="84" customFormat="1" ht="16" customHeight="1" thickBot="1">
      <c r="B62" s="118"/>
      <c r="C62" s="119"/>
      <c r="D62" s="119"/>
      <c r="E62" s="119"/>
      <c r="F62" s="119"/>
      <c r="G62" s="119"/>
      <c r="H62" s="119"/>
      <c r="I62" s="120"/>
      <c r="J62" s="120"/>
      <c r="K62" s="119"/>
      <c r="L62" s="119"/>
      <c r="M62" s="119"/>
      <c r="N62" s="119"/>
      <c r="O62" s="119"/>
      <c r="P62" s="119"/>
      <c r="Q62" s="119"/>
      <c r="R62" s="119"/>
      <c r="S62" s="119"/>
      <c r="T62" s="119"/>
      <c r="U62" s="614" t="str">
        <f>Info!O48</f>
        <v>Copyright © 2025 Clem Harrod. All rights reserved. ISBN: 978-1-7347452-6-9</v>
      </c>
    </row>
    <row r="63" spans="2:21" s="84" customFormat="1" ht="12.75" customHeight="1" thickTop="1"/>
    <row r="64" spans="2:21" s="84" customFormat="1" ht="12.75" customHeight="1"/>
    <row r="65" s="84" customFormat="1" ht="12" customHeight="1"/>
    <row r="66" s="84" customFormat="1" ht="12" customHeight="1"/>
    <row r="67" s="84" customFormat="1"/>
    <row r="68" s="84" customFormat="1" ht="12" customHeight="1"/>
    <row r="69" s="84" customFormat="1" ht="12" customHeight="1"/>
    <row r="70" s="84" customFormat="1" ht="12" customHeight="1"/>
    <row r="71" s="84" customFormat="1"/>
    <row r="72" s="84" customFormat="1"/>
    <row r="73" s="84" customFormat="1"/>
    <row r="74" s="84" customFormat="1"/>
    <row r="75" s="84" customFormat="1"/>
    <row r="76" s="84" customFormat="1"/>
    <row r="77" s="84" customFormat="1"/>
    <row r="78" s="84" customFormat="1"/>
    <row r="79" s="84" customFormat="1"/>
    <row r="80" s="84" customFormat="1"/>
    <row r="81" spans="31:31" s="84" customFormat="1"/>
    <row r="82" spans="31:31" s="84" customFormat="1"/>
    <row r="83" spans="31:31" s="84" customFormat="1"/>
    <row r="84" spans="31:31" s="84" customFormat="1" ht="15" customHeight="1"/>
    <row r="85" spans="31:31" s="84" customFormat="1"/>
    <row r="86" spans="31:31" s="84" customFormat="1"/>
    <row r="87" spans="31:31" s="84" customFormat="1"/>
    <row r="88" spans="31:31" s="84" customFormat="1"/>
    <row r="89" spans="31:31" s="84" customFormat="1"/>
    <row r="90" spans="31:31" s="84" customFormat="1"/>
    <row r="91" spans="31:31" s="84" customFormat="1"/>
    <row r="92" spans="31:31" s="84" customFormat="1"/>
    <row r="93" spans="31:31" s="84" customFormat="1"/>
    <row r="94" spans="31:31" s="84" customFormat="1"/>
    <row r="95" spans="31:31" s="84" customFormat="1"/>
    <row r="96" spans="31:31" s="84" customFormat="1">
      <c r="AE96" s="122"/>
    </row>
    <row r="97" spans="32:32" s="84" customFormat="1"/>
    <row r="98" spans="32:32" s="84" customFormat="1"/>
    <row r="99" spans="32:32" s="84" customFormat="1"/>
    <row r="100" spans="32:32" s="84" customFormat="1"/>
    <row r="101" spans="32:32" s="84" customFormat="1"/>
    <row r="102" spans="32:32" s="84" customFormat="1"/>
    <row r="103" spans="32:32" s="84" customFormat="1">
      <c r="AF103" s="122"/>
    </row>
    <row r="104" spans="32:32" s="84" customFormat="1"/>
    <row r="105" spans="32:32" s="84" customFormat="1"/>
    <row r="106" spans="32:32" s="84" customFormat="1"/>
    <row r="107" spans="32:32" s="84" customFormat="1"/>
    <row r="108" spans="32:32" s="84" customFormat="1"/>
    <row r="109" spans="32:32" s="84" customFormat="1"/>
    <row r="110" spans="32:32" s="84" customFormat="1"/>
    <row r="111" spans="32:32" s="84" customFormat="1"/>
    <row r="112" spans="32:32" s="84" customFormat="1"/>
    <row r="113" s="84" customFormat="1"/>
    <row r="114" s="84" customFormat="1"/>
    <row r="115" s="84" customFormat="1"/>
    <row r="116" s="84" customFormat="1"/>
    <row r="117" s="84" customFormat="1"/>
    <row r="118" s="84" customFormat="1"/>
    <row r="119" s="84" customFormat="1"/>
    <row r="120" s="84" customFormat="1"/>
    <row r="121" s="84" customFormat="1"/>
    <row r="122" s="84" customFormat="1"/>
    <row r="123" s="84" customFormat="1" ht="15" customHeight="1"/>
    <row r="124" s="84" customFormat="1"/>
    <row r="125" s="84" customFormat="1"/>
    <row r="126" s="84" customFormat="1"/>
    <row r="127" s="84" customFormat="1"/>
    <row r="128" s="84" customFormat="1"/>
    <row r="129" spans="7:31" ht="15" customHeight="1">
      <c r="X129" s="84"/>
    </row>
    <row r="130" spans="7:31">
      <c r="X130" s="84"/>
    </row>
    <row r="131" spans="7:31">
      <c r="X131" s="84"/>
    </row>
    <row r="132" spans="7:31">
      <c r="X132" s="84"/>
    </row>
    <row r="133" spans="7:31">
      <c r="G133" s="123"/>
      <c r="T133" s="124"/>
      <c r="X133" s="84"/>
      <c r="AE133" s="122"/>
    </row>
    <row r="134" spans="7:31">
      <c r="G134" s="123"/>
      <c r="R134" s="125"/>
      <c r="S134" s="125"/>
      <c r="T134" s="124"/>
      <c r="U134" s="122"/>
      <c r="X134" s="92"/>
      <c r="Y134" s="126"/>
      <c r="AA134" s="122"/>
      <c r="AB134" s="88"/>
    </row>
    <row r="135" spans="7:31">
      <c r="T135" s="127"/>
      <c r="U135" s="122"/>
      <c r="X135" s="92"/>
      <c r="Y135" s="122"/>
      <c r="AA135" s="122"/>
      <c r="AB135" s="88"/>
    </row>
    <row r="136" spans="7:31">
      <c r="T136" s="127"/>
      <c r="X136" s="128"/>
      <c r="Y136" s="129"/>
      <c r="Z136" s="129"/>
      <c r="AA136" s="122"/>
      <c r="AB136" s="130"/>
    </row>
    <row r="137" spans="7:31">
      <c r="T137" s="127"/>
      <c r="X137" s="128"/>
      <c r="Y137" s="126"/>
      <c r="Z137" s="126"/>
      <c r="AA137" s="122"/>
      <c r="AB137" s="130"/>
    </row>
    <row r="138" spans="7:31">
      <c r="T138" s="127"/>
      <c r="X138" s="128"/>
      <c r="Y138" s="126"/>
      <c r="Z138" s="126"/>
      <c r="AA138" s="122"/>
      <c r="AB138" s="88"/>
    </row>
    <row r="139" spans="7:31">
      <c r="T139" s="127"/>
      <c r="X139" s="128"/>
      <c r="Y139" s="129"/>
      <c r="Z139" s="129"/>
      <c r="AA139" s="122"/>
      <c r="AB139" s="88"/>
    </row>
    <row r="140" spans="7:31">
      <c r="T140" s="127"/>
      <c r="X140" s="128"/>
      <c r="Y140" s="126"/>
      <c r="Z140" s="126"/>
      <c r="AA140" s="122"/>
      <c r="AB140" s="88"/>
    </row>
    <row r="141" spans="7:31">
      <c r="T141" s="127"/>
      <c r="X141" s="128"/>
      <c r="Y141" s="122"/>
      <c r="Z141" s="129"/>
      <c r="AA141" s="122"/>
      <c r="AB141" s="88"/>
    </row>
    <row r="142" spans="7:31">
      <c r="T142" s="127"/>
      <c r="X142" s="128"/>
      <c r="Y142" s="122"/>
      <c r="Z142" s="129"/>
      <c r="AA142" s="122"/>
      <c r="AB142" s="131"/>
    </row>
    <row r="143" spans="7:31">
      <c r="T143" s="127"/>
      <c r="W143" s="128"/>
      <c r="X143" s="128"/>
      <c r="Y143" s="126"/>
      <c r="Z143" s="126"/>
      <c r="AA143" s="122"/>
      <c r="AB143" s="88"/>
    </row>
    <row r="144" spans="7:31">
      <c r="T144" s="127"/>
      <c r="X144" s="128"/>
      <c r="Y144" s="129"/>
      <c r="Z144" s="129"/>
      <c r="AA144" s="122"/>
      <c r="AB144" s="88"/>
    </row>
    <row r="145" spans="20:28">
      <c r="T145" s="127"/>
      <c r="W145" s="128"/>
      <c r="X145" s="128"/>
      <c r="Y145" s="128"/>
      <c r="Z145" s="129"/>
      <c r="AA145" s="122"/>
      <c r="AB145" s="88"/>
    </row>
    <row r="146" spans="20:28">
      <c r="T146" s="127"/>
      <c r="X146" s="128"/>
      <c r="Y146" s="126"/>
      <c r="Z146" s="126"/>
      <c r="AA146" s="122"/>
      <c r="AB146" s="88"/>
    </row>
    <row r="147" spans="20:28">
      <c r="T147" s="132"/>
      <c r="X147" s="128"/>
      <c r="Y147" s="126"/>
      <c r="Z147" s="126"/>
      <c r="AA147" s="122"/>
      <c r="AB147" s="88"/>
    </row>
    <row r="148" spans="20:28">
      <c r="T148" s="132"/>
      <c r="X148" s="128"/>
      <c r="Y148" s="129"/>
      <c r="Z148" s="129"/>
      <c r="AA148" s="122"/>
      <c r="AB148" s="88"/>
    </row>
    <row r="149" spans="20:28">
      <c r="T149" s="132"/>
      <c r="X149" s="128"/>
      <c r="Y149" s="122"/>
      <c r="AA149" s="122"/>
      <c r="AB149" s="88"/>
    </row>
    <row r="150" spans="20:28">
      <c r="T150" s="132"/>
      <c r="X150" s="128"/>
      <c r="Y150" s="126"/>
      <c r="Z150" s="126"/>
      <c r="AA150" s="122"/>
      <c r="AB150" s="88"/>
    </row>
    <row r="151" spans="20:28">
      <c r="T151" s="127"/>
      <c r="X151" s="128"/>
      <c r="Y151" s="126"/>
      <c r="Z151" s="126"/>
      <c r="AA151" s="122"/>
      <c r="AB151" s="133"/>
    </row>
    <row r="152" spans="20:28">
      <c r="T152" s="127"/>
      <c r="X152" s="128"/>
      <c r="Y152" s="126"/>
      <c r="Z152" s="126"/>
      <c r="AA152" s="122"/>
    </row>
    <row r="153" spans="20:28">
      <c r="T153" s="127"/>
      <c r="X153" s="128"/>
      <c r="Y153" s="126"/>
      <c r="Z153" s="126"/>
      <c r="AA153" s="122"/>
    </row>
    <row r="154" spans="20:28">
      <c r="T154" s="127"/>
      <c r="X154" s="128"/>
      <c r="Y154" s="126"/>
      <c r="Z154" s="126"/>
      <c r="AA154" s="122"/>
    </row>
    <row r="155" spans="20:28">
      <c r="T155" s="127"/>
      <c r="X155" s="128"/>
      <c r="AA155" s="122"/>
    </row>
    <row r="156" spans="20:28">
      <c r="T156" s="127"/>
      <c r="X156" s="128"/>
      <c r="AA156" s="122"/>
    </row>
    <row r="157" spans="20:28">
      <c r="T157" s="127"/>
      <c r="X157" s="128"/>
      <c r="Y157" s="122"/>
      <c r="AA157" s="122"/>
    </row>
    <row r="158" spans="20:28">
      <c r="T158" s="127"/>
      <c r="X158" s="128"/>
      <c r="Y158" s="122"/>
      <c r="AA158" s="122"/>
    </row>
    <row r="159" spans="20:28">
      <c r="T159" s="127"/>
      <c r="X159" s="128"/>
      <c r="Y159" s="122"/>
      <c r="Z159" s="129"/>
      <c r="AA159" s="122"/>
    </row>
    <row r="160" spans="20:28">
      <c r="T160" s="127"/>
      <c r="X160" s="128"/>
      <c r="Y160" s="122"/>
      <c r="AA160" s="122"/>
    </row>
    <row r="161" spans="20:29">
      <c r="T161" s="127"/>
      <c r="X161" s="128"/>
      <c r="Y161" s="126"/>
      <c r="Z161" s="126"/>
      <c r="AA161" s="122"/>
    </row>
    <row r="162" spans="20:29">
      <c r="T162" s="127"/>
      <c r="X162" s="128"/>
      <c r="Y162" s="122"/>
      <c r="Z162" s="134"/>
      <c r="AA162" s="122"/>
    </row>
    <row r="163" spans="20:29">
      <c r="T163" s="127"/>
      <c r="X163" s="128"/>
      <c r="Y163" s="135"/>
      <c r="Z163" s="135"/>
      <c r="AA163" s="122"/>
    </row>
    <row r="164" spans="20:29">
      <c r="T164" s="127"/>
      <c r="X164" s="128"/>
      <c r="Y164" s="135"/>
      <c r="Z164" s="135"/>
      <c r="AA164" s="122"/>
    </row>
    <row r="165" spans="20:29" ht="16">
      <c r="T165" s="136"/>
      <c r="X165" s="128"/>
      <c r="AA165" s="122"/>
    </row>
    <row r="166" spans="20:29" ht="16">
      <c r="T166" s="137"/>
      <c r="U166" s="136"/>
      <c r="V166" s="138"/>
      <c r="W166" s="138"/>
      <c r="X166" s="139"/>
    </row>
    <row r="167" spans="20:29">
      <c r="T167" s="137"/>
      <c r="U167" s="92"/>
      <c r="X167" s="84"/>
    </row>
    <row r="168" spans="20:29" ht="15">
      <c r="T168" s="140"/>
      <c r="U168" s="141"/>
      <c r="X168" s="84"/>
    </row>
    <row r="169" spans="20:29">
      <c r="T169" s="142"/>
      <c r="U169" s="92"/>
      <c r="X169" s="84"/>
      <c r="Y169" s="141"/>
    </row>
    <row r="170" spans="20:29">
      <c r="T170" s="142"/>
      <c r="U170" s="92"/>
      <c r="X170" s="84"/>
    </row>
    <row r="171" spans="20:29">
      <c r="U171" s="92"/>
      <c r="X171" s="84"/>
    </row>
    <row r="172" spans="20:29">
      <c r="X172" s="139"/>
    </row>
    <row r="173" spans="20:29">
      <c r="X173" s="143"/>
      <c r="Y173" s="122"/>
    </row>
    <row r="174" spans="20:29">
      <c r="X174" s="84"/>
    </row>
    <row r="175" spans="20:29">
      <c r="X175" s="84"/>
    </row>
    <row r="176" spans="20:29">
      <c r="X176" s="84"/>
      <c r="AC176" s="92"/>
    </row>
    <row r="177" spans="29:29" s="84" customFormat="1">
      <c r="AC177" s="92"/>
    </row>
    <row r="178" spans="29:29" s="84" customFormat="1">
      <c r="AC178" s="92"/>
    </row>
    <row r="179" spans="29:29" s="84" customFormat="1">
      <c r="AC179" s="92"/>
    </row>
    <row r="180" spans="29:29" s="84" customFormat="1">
      <c r="AC180" s="92"/>
    </row>
    <row r="181" spans="29:29" s="84" customFormat="1">
      <c r="AC181" s="92"/>
    </row>
    <row r="182" spans="29:29" s="84" customFormat="1">
      <c r="AC182" s="92"/>
    </row>
    <row r="183" spans="29:29" s="84" customFormat="1">
      <c r="AC183" s="92"/>
    </row>
    <row r="184" spans="29:29" s="84" customFormat="1">
      <c r="AC184" s="92"/>
    </row>
    <row r="185" spans="29:29" s="84" customFormat="1">
      <c r="AC185" s="92"/>
    </row>
    <row r="186" spans="29:29" s="84" customFormat="1">
      <c r="AC186" s="92"/>
    </row>
    <row r="187" spans="29:29" s="84" customFormat="1">
      <c r="AC187" s="92"/>
    </row>
    <row r="188" spans="29:29" s="84" customFormat="1">
      <c r="AC188" s="92"/>
    </row>
    <row r="189" spans="29:29" s="84" customFormat="1">
      <c r="AC189" s="92"/>
    </row>
    <row r="190" spans="29:29" s="84" customFormat="1">
      <c r="AC190" s="92"/>
    </row>
    <row r="191" spans="29:29" s="84" customFormat="1">
      <c r="AC191" s="92"/>
    </row>
    <row r="192" spans="29:29" s="84" customFormat="1">
      <c r="AC192" s="92"/>
    </row>
    <row r="193" spans="29:29" s="84" customFormat="1">
      <c r="AC193" s="92"/>
    </row>
    <row r="194" spans="29:29" s="84" customFormat="1">
      <c r="AC194" s="92"/>
    </row>
    <row r="195" spans="29:29" s="84" customFormat="1">
      <c r="AC195" s="92"/>
    </row>
    <row r="196" spans="29:29" s="84" customFormat="1">
      <c r="AC196" s="92"/>
    </row>
    <row r="197" spans="29:29" s="84" customFormat="1">
      <c r="AC197" s="92"/>
    </row>
    <row r="198" spans="29:29" s="84" customFormat="1">
      <c r="AC198" s="92"/>
    </row>
    <row r="199" spans="29:29" s="84" customFormat="1">
      <c r="AC199" s="92"/>
    </row>
    <row r="200" spans="29:29" s="84" customFormat="1">
      <c r="AC200" s="92"/>
    </row>
    <row r="201" spans="29:29" s="84" customFormat="1">
      <c r="AC201" s="92"/>
    </row>
    <row r="202" spans="29:29" s="84" customFormat="1">
      <c r="AC202" s="92"/>
    </row>
    <row r="203" spans="29:29" s="84" customFormat="1">
      <c r="AC203" s="92"/>
    </row>
    <row r="204" spans="29:29" s="84" customFormat="1">
      <c r="AC204" s="92"/>
    </row>
    <row r="205" spans="29:29" s="84" customFormat="1">
      <c r="AC205" s="92"/>
    </row>
    <row r="206" spans="29:29" s="84" customFormat="1">
      <c r="AC206" s="92"/>
    </row>
    <row r="207" spans="29:29" s="84" customFormat="1">
      <c r="AC207" s="92"/>
    </row>
    <row r="208" spans="29:29" s="84" customFormat="1">
      <c r="AC208" s="92"/>
    </row>
    <row r="209" spans="29:29" s="84" customFormat="1">
      <c r="AC209" s="92"/>
    </row>
    <row r="210" spans="29:29" s="84" customFormat="1">
      <c r="AC210" s="92"/>
    </row>
    <row r="211" spans="29:29" s="84" customFormat="1">
      <c r="AC211" s="92"/>
    </row>
    <row r="212" spans="29:29" s="84" customFormat="1">
      <c r="AC212" s="92"/>
    </row>
    <row r="213" spans="29:29" s="84" customFormat="1">
      <c r="AC213" s="92"/>
    </row>
    <row r="214" spans="29:29" s="84" customFormat="1">
      <c r="AC214" s="92"/>
    </row>
    <row r="215" spans="29:29" s="84" customFormat="1">
      <c r="AC215" s="92"/>
    </row>
    <row r="216" spans="29:29" s="84" customFormat="1">
      <c r="AC216" s="92"/>
    </row>
    <row r="217" spans="29:29" s="84" customFormat="1">
      <c r="AC217" s="92"/>
    </row>
    <row r="218" spans="29:29" s="84" customFormat="1">
      <c r="AC218" s="92"/>
    </row>
    <row r="219" spans="29:29" s="84" customFormat="1">
      <c r="AC219" s="92"/>
    </row>
    <row r="220" spans="29:29" s="84" customFormat="1">
      <c r="AC220" s="92"/>
    </row>
    <row r="221" spans="29:29" s="84" customFormat="1">
      <c r="AC221" s="92"/>
    </row>
    <row r="222" spans="29:29" s="84" customFormat="1">
      <c r="AC222" s="92"/>
    </row>
    <row r="223" spans="29:29" s="84" customFormat="1">
      <c r="AC223" s="92"/>
    </row>
    <row r="224" spans="29:29" s="84" customFormat="1">
      <c r="AC224" s="92"/>
    </row>
    <row r="225" spans="29:29" s="84" customFormat="1">
      <c r="AC225" s="92"/>
    </row>
    <row r="226" spans="29:29" s="84" customFormat="1">
      <c r="AC226" s="92"/>
    </row>
    <row r="227" spans="29:29" s="84" customFormat="1">
      <c r="AC227" s="92"/>
    </row>
    <row r="228" spans="29:29" s="84" customFormat="1">
      <c r="AC228" s="92"/>
    </row>
    <row r="229" spans="29:29" s="84" customFormat="1">
      <c r="AC229" s="92"/>
    </row>
    <row r="230" spans="29:29" s="84" customFormat="1">
      <c r="AC230" s="92"/>
    </row>
    <row r="231" spans="29:29" s="84" customFormat="1">
      <c r="AC231" s="92"/>
    </row>
    <row r="232" spans="29:29" s="84" customFormat="1">
      <c r="AC232" s="92"/>
    </row>
    <row r="233" spans="29:29" s="84" customFormat="1">
      <c r="AC233" s="92"/>
    </row>
    <row r="234" spans="29:29" s="84" customFormat="1">
      <c r="AC234" s="92"/>
    </row>
    <row r="235" spans="29:29" s="84" customFormat="1">
      <c r="AC235" s="92"/>
    </row>
    <row r="236" spans="29:29" s="84" customFormat="1">
      <c r="AC236" s="92"/>
    </row>
    <row r="237" spans="29:29" s="84" customFormat="1">
      <c r="AC237" s="92"/>
    </row>
    <row r="238" spans="29:29" s="84" customFormat="1">
      <c r="AC238" s="92"/>
    </row>
    <row r="239" spans="29:29" s="84" customFormat="1">
      <c r="AC239" s="92"/>
    </row>
    <row r="240" spans="29:29" s="84" customFormat="1">
      <c r="AC240" s="92"/>
    </row>
    <row r="241" spans="29:29" s="84" customFormat="1">
      <c r="AC241" s="92"/>
    </row>
    <row r="242" spans="29:29" s="84" customFormat="1">
      <c r="AC242" s="92"/>
    </row>
    <row r="243" spans="29:29" s="84" customFormat="1">
      <c r="AC243" s="92"/>
    </row>
    <row r="244" spans="29:29" s="84" customFormat="1">
      <c r="AC244" s="92"/>
    </row>
    <row r="245" spans="29:29" s="84" customFormat="1">
      <c r="AC245" s="92"/>
    </row>
    <row r="246" spans="29:29" s="84" customFormat="1">
      <c r="AC246" s="92"/>
    </row>
    <row r="247" spans="29:29" s="84" customFormat="1">
      <c r="AC247" s="92"/>
    </row>
    <row r="248" spans="29:29" s="84" customFormat="1">
      <c r="AC248" s="92"/>
    </row>
    <row r="249" spans="29:29" s="84" customFormat="1">
      <c r="AC249" s="92"/>
    </row>
    <row r="250" spans="29:29" s="84" customFormat="1">
      <c r="AC250" s="92"/>
    </row>
    <row r="251" spans="29:29" s="84" customFormat="1">
      <c r="AC251" s="92"/>
    </row>
    <row r="252" spans="29:29" s="84" customFormat="1">
      <c r="AC252" s="92"/>
    </row>
    <row r="253" spans="29:29" s="84" customFormat="1">
      <c r="AC253" s="92"/>
    </row>
    <row r="254" spans="29:29" s="84" customFormat="1">
      <c r="AC254" s="92"/>
    </row>
    <row r="255" spans="29:29" s="84" customFormat="1">
      <c r="AC255" s="92"/>
    </row>
    <row r="256" spans="29:29" s="84" customFormat="1">
      <c r="AC256" s="92"/>
    </row>
    <row r="257" spans="29:29" s="84" customFormat="1">
      <c r="AC257" s="92"/>
    </row>
    <row r="258" spans="29:29" s="84" customFormat="1">
      <c r="AC258" s="92"/>
    </row>
    <row r="259" spans="29:29" s="84" customFormat="1">
      <c r="AC259" s="92"/>
    </row>
    <row r="260" spans="29:29" s="84" customFormat="1">
      <c r="AC260" s="92"/>
    </row>
    <row r="261" spans="29:29" s="84" customFormat="1">
      <c r="AC261" s="92"/>
    </row>
    <row r="262" spans="29:29" s="84" customFormat="1">
      <c r="AC262" s="92"/>
    </row>
    <row r="263" spans="29:29" s="84" customFormat="1">
      <c r="AC263" s="92"/>
    </row>
    <row r="264" spans="29:29" s="84" customFormat="1">
      <c r="AC264" s="92"/>
    </row>
    <row r="265" spans="29:29" s="84" customFormat="1">
      <c r="AC265" s="92"/>
    </row>
    <row r="266" spans="29:29" s="84" customFormat="1">
      <c r="AC266" s="92"/>
    </row>
    <row r="267" spans="29:29" s="84" customFormat="1">
      <c r="AC267" s="92"/>
    </row>
    <row r="268" spans="29:29" s="84" customFormat="1">
      <c r="AC268" s="92"/>
    </row>
    <row r="269" spans="29:29" s="84" customFormat="1">
      <c r="AC269" s="92"/>
    </row>
    <row r="270" spans="29:29" s="84" customFormat="1">
      <c r="AC270" s="92"/>
    </row>
    <row r="271" spans="29:29" s="84" customFormat="1">
      <c r="AC271" s="92"/>
    </row>
    <row r="272" spans="29:29" s="84" customFormat="1">
      <c r="AC272" s="92"/>
    </row>
    <row r="273" spans="29:29" s="84" customFormat="1">
      <c r="AC273" s="92"/>
    </row>
    <row r="274" spans="29:29" s="84" customFormat="1">
      <c r="AC274" s="92"/>
    </row>
    <row r="275" spans="29:29" s="84" customFormat="1">
      <c r="AC275" s="92"/>
    </row>
    <row r="276" spans="29:29" s="84" customFormat="1">
      <c r="AC276" s="92"/>
    </row>
    <row r="277" spans="29:29" s="84" customFormat="1">
      <c r="AC277" s="92"/>
    </row>
    <row r="278" spans="29:29" s="84" customFormat="1">
      <c r="AC278" s="92"/>
    </row>
    <row r="279" spans="29:29" s="84" customFormat="1">
      <c r="AC279" s="92"/>
    </row>
    <row r="280" spans="29:29" s="84" customFormat="1">
      <c r="AC280" s="92"/>
    </row>
    <row r="281" spans="29:29" s="84" customFormat="1">
      <c r="AC281" s="92"/>
    </row>
    <row r="282" spans="29:29" s="84" customFormat="1">
      <c r="AC282" s="92"/>
    </row>
    <row r="283" spans="29:29" s="84" customFormat="1">
      <c r="AC283" s="92"/>
    </row>
    <row r="284" spans="29:29" s="84" customFormat="1">
      <c r="AC284" s="92"/>
    </row>
    <row r="285" spans="29:29" s="84" customFormat="1">
      <c r="AC285" s="92"/>
    </row>
    <row r="286" spans="29:29" s="84" customFormat="1">
      <c r="AC286" s="92"/>
    </row>
    <row r="287" spans="29:29" s="84" customFormat="1">
      <c r="AC287" s="92"/>
    </row>
    <row r="288" spans="29:29" s="84" customFormat="1">
      <c r="AC288" s="92"/>
    </row>
    <row r="289" spans="29:29" s="84" customFormat="1">
      <c r="AC289" s="92"/>
    </row>
    <row r="290" spans="29:29" s="84" customFormat="1">
      <c r="AC290" s="92"/>
    </row>
    <row r="291" spans="29:29" s="84" customFormat="1">
      <c r="AC291" s="92"/>
    </row>
    <row r="292" spans="29:29" s="84" customFormat="1">
      <c r="AC292" s="92"/>
    </row>
    <row r="293" spans="29:29" s="84" customFormat="1">
      <c r="AC293" s="92"/>
    </row>
    <row r="294" spans="29:29" s="84" customFormat="1">
      <c r="AC294" s="92"/>
    </row>
    <row r="295" spans="29:29" s="84" customFormat="1">
      <c r="AC295" s="92"/>
    </row>
    <row r="296" spans="29:29" s="84" customFormat="1">
      <c r="AC296" s="92"/>
    </row>
    <row r="297" spans="29:29" s="84" customFormat="1">
      <c r="AC297" s="92"/>
    </row>
    <row r="298" spans="29:29" s="84" customFormat="1">
      <c r="AC298" s="92"/>
    </row>
    <row r="299" spans="29:29" s="84" customFormat="1">
      <c r="AC299" s="92"/>
    </row>
    <row r="300" spans="29:29" s="84" customFormat="1">
      <c r="AC300" s="92"/>
    </row>
  </sheetData>
  <sheetProtection algorithmName="SHA-512" hashValue="Xr2x2bZ2hzAzY9jGmG1F7/1Lk22EWJJ4uUjid6h/yDnpaD9BrxbGDBDIjBC74CwfbS4TH6P9rEdHRmgmzoELDQ==" saltValue="wKWAsPt/G7mYQ6Srdx5+5A==" spinCount="100000" sheet="1" objects="1" scenarios="1" selectLockedCells="1"/>
  <mergeCells count="94">
    <mergeCell ref="G52:I52"/>
    <mergeCell ref="L52:P52"/>
    <mergeCell ref="C2:D4"/>
    <mergeCell ref="L48:P48"/>
    <mergeCell ref="G49:I49"/>
    <mergeCell ref="L49:P49"/>
    <mergeCell ref="G50:I50"/>
    <mergeCell ref="L50:P50"/>
    <mergeCell ref="G51:I51"/>
    <mergeCell ref="L51:P51"/>
    <mergeCell ref="G44:I44"/>
    <mergeCell ref="L44:P44"/>
    <mergeCell ref="G45:I45"/>
    <mergeCell ref="L45:P45"/>
    <mergeCell ref="G46:I46"/>
    <mergeCell ref="L46:P46"/>
    <mergeCell ref="G40:I40"/>
    <mergeCell ref="G43:I43"/>
    <mergeCell ref="L43:P43"/>
    <mergeCell ref="G41:I41"/>
    <mergeCell ref="L41:P41"/>
    <mergeCell ref="G42:I42"/>
    <mergeCell ref="L42:P42"/>
    <mergeCell ref="R37:U49"/>
    <mergeCell ref="R32:T33"/>
    <mergeCell ref="G33:I33"/>
    <mergeCell ref="L33:P33"/>
    <mergeCell ref="G47:I47"/>
    <mergeCell ref="L47:P47"/>
    <mergeCell ref="G48:I48"/>
    <mergeCell ref="G36:I36"/>
    <mergeCell ref="L36:P36"/>
    <mergeCell ref="G37:I37"/>
    <mergeCell ref="L37:P37"/>
    <mergeCell ref="L40:P40"/>
    <mergeCell ref="G38:I38"/>
    <mergeCell ref="L38:P38"/>
    <mergeCell ref="G39:I39"/>
    <mergeCell ref="L39:P39"/>
    <mergeCell ref="B34:B35"/>
    <mergeCell ref="G34:I34"/>
    <mergeCell ref="L34:P34"/>
    <mergeCell ref="R34:T35"/>
    <mergeCell ref="G35:I35"/>
    <mergeCell ref="L35:P35"/>
    <mergeCell ref="G30:I30"/>
    <mergeCell ref="L30:P30"/>
    <mergeCell ref="G31:I31"/>
    <mergeCell ref="L31:P31"/>
    <mergeCell ref="B32:B33"/>
    <mergeCell ref="G32:I32"/>
    <mergeCell ref="L32:P32"/>
    <mergeCell ref="G29:I29"/>
    <mergeCell ref="L29:P29"/>
    <mergeCell ref="C21:D21"/>
    <mergeCell ref="R22:T23"/>
    <mergeCell ref="U22:U23"/>
    <mergeCell ref="J26:K26"/>
    <mergeCell ref="G27:I27"/>
    <mergeCell ref="L27:P27"/>
    <mergeCell ref="G28:I28"/>
    <mergeCell ref="L28:P28"/>
    <mergeCell ref="C12:D12"/>
    <mergeCell ref="C13:D13"/>
    <mergeCell ref="B24:B25"/>
    <mergeCell ref="R24:T25"/>
    <mergeCell ref="U24:U25"/>
    <mergeCell ref="C15:D15"/>
    <mergeCell ref="C16:D16"/>
    <mergeCell ref="C17:D17"/>
    <mergeCell ref="C18:D18"/>
    <mergeCell ref="C19:D19"/>
    <mergeCell ref="C20:D20"/>
    <mergeCell ref="C14:D14"/>
    <mergeCell ref="P3:P4"/>
    <mergeCell ref="Q3:Q4"/>
    <mergeCell ref="C5:D5"/>
    <mergeCell ref="C6:D6"/>
    <mergeCell ref="C7:D7"/>
    <mergeCell ref="N3:N4"/>
    <mergeCell ref="O3:O4"/>
    <mergeCell ref="I3:I4"/>
    <mergeCell ref="J3:J4"/>
    <mergeCell ref="L3:L4"/>
    <mergeCell ref="M3:M4"/>
    <mergeCell ref="F3:F4"/>
    <mergeCell ref="G3:G4"/>
    <mergeCell ref="H3:H4"/>
    <mergeCell ref="C9:D9"/>
    <mergeCell ref="C10:D10"/>
    <mergeCell ref="C11:D11"/>
    <mergeCell ref="B2:B4"/>
    <mergeCell ref="E3:E4"/>
    <mergeCell ref="C8:D8"/>
  </mergeCells>
  <conditionalFormatting sqref="B6">
    <cfRule type="expression" dxfId="203" priority="7">
      <formula>$L$6&gt;0</formula>
    </cfRule>
  </conditionalFormatting>
  <conditionalFormatting sqref="B7">
    <cfRule type="expression" dxfId="202" priority="8">
      <formula>$L$7&gt;0</formula>
    </cfRule>
  </conditionalFormatting>
  <conditionalFormatting sqref="B8">
    <cfRule type="expression" dxfId="201" priority="9" stopIfTrue="1">
      <formula>$L$8&gt;0</formula>
    </cfRule>
  </conditionalFormatting>
  <conditionalFormatting sqref="B9">
    <cfRule type="expression" dxfId="200" priority="10" stopIfTrue="1">
      <formula>$L$9&gt;0</formula>
    </cfRule>
  </conditionalFormatting>
  <conditionalFormatting sqref="B10">
    <cfRule type="expression" dxfId="199" priority="11">
      <formula>$L$10&gt;0</formula>
    </cfRule>
  </conditionalFormatting>
  <conditionalFormatting sqref="B11">
    <cfRule type="expression" dxfId="198" priority="12">
      <formula>$L$11&gt;0</formula>
    </cfRule>
  </conditionalFormatting>
  <conditionalFormatting sqref="B12">
    <cfRule type="expression" dxfId="197" priority="13" stopIfTrue="1">
      <formula>$L$12&gt;0</formula>
    </cfRule>
  </conditionalFormatting>
  <conditionalFormatting sqref="B13">
    <cfRule type="expression" dxfId="196" priority="14">
      <formula>$L$13&gt;0</formula>
    </cfRule>
  </conditionalFormatting>
  <conditionalFormatting sqref="B14">
    <cfRule type="expression" dxfId="195" priority="15" stopIfTrue="1">
      <formula>$L$14&gt;0</formula>
    </cfRule>
  </conditionalFormatting>
  <conditionalFormatting sqref="B15">
    <cfRule type="expression" dxfId="194" priority="16" stopIfTrue="1">
      <formula>$L$15&gt;0</formula>
    </cfRule>
  </conditionalFormatting>
  <conditionalFormatting sqref="B16">
    <cfRule type="expression" dxfId="193" priority="17" stopIfTrue="1">
      <formula>$L$16&gt;0</formula>
    </cfRule>
  </conditionalFormatting>
  <conditionalFormatting sqref="B17">
    <cfRule type="expression" dxfId="192" priority="18">
      <formula>$L$17&gt;0</formula>
    </cfRule>
  </conditionalFormatting>
  <conditionalFormatting sqref="B18">
    <cfRule type="expression" dxfId="191" priority="19" stopIfTrue="1">
      <formula>$L$18&gt;0</formula>
    </cfRule>
  </conditionalFormatting>
  <conditionalFormatting sqref="B19">
    <cfRule type="expression" dxfId="190" priority="6">
      <formula>$L$19&gt;0</formula>
    </cfRule>
  </conditionalFormatting>
  <conditionalFormatting sqref="B20">
    <cfRule type="expression" dxfId="189" priority="5">
      <formula>$L$20&gt;0</formula>
    </cfRule>
  </conditionalFormatting>
  <conditionalFormatting sqref="C2:D4">
    <cfRule type="cellIs" dxfId="188" priority="1" operator="equal">
      <formula>0</formula>
    </cfRule>
  </conditionalFormatting>
  <conditionalFormatting sqref="O22:O23">
    <cfRule type="expression" dxfId="187" priority="4">
      <formula>$K$6=$AC$3</formula>
    </cfRule>
  </conditionalFormatting>
  <conditionalFormatting sqref="R24:T25">
    <cfRule type="expression" dxfId="186" priority="2" stopIfTrue="1">
      <formula>$U$24&gt;0</formula>
    </cfRule>
  </conditionalFormatting>
  <conditionalFormatting sqref="U24:U25">
    <cfRule type="cellIs" dxfId="185" priority="3" operator="greaterThan">
      <formula>0</formula>
    </cfRule>
  </conditionalFormatting>
  <hyperlinks>
    <hyperlink ref="I58" r:id="rId1" display="Click Here, or visit www." xr:uid="{9F5374B8-B562-8A4B-9CA5-81DE2D6F89C1}"/>
    <hyperlink ref="H58" r:id="rId2" xr:uid="{BFF33676-CD90-F14B-84CD-8140BEA6E17B}"/>
  </hyperlinks>
  <pageMargins left="0.7" right="0.7" top="0.75" bottom="0.75" header="0.3" footer="0.3"/>
  <pageSetup scale="40" orientation="landscape" horizontalDpi="4294967292" verticalDpi="429496729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03638-250E-804A-A675-650E2960FD3A}">
  <sheetPr>
    <tabColor theme="6"/>
    <pageSetUpPr fitToPage="1"/>
  </sheetPr>
  <dimension ref="B1:AF300"/>
  <sheetViews>
    <sheetView showRowColHeaders="0" zoomScale="97" zoomScaleNormal="97" zoomScaleSheetLayoutView="100" zoomScalePageLayoutView="110" workbookViewId="0">
      <selection activeCell="B6" sqref="B6"/>
    </sheetView>
  </sheetViews>
  <sheetFormatPr baseColWidth="10" defaultColWidth="8" defaultRowHeight="13"/>
  <cols>
    <col min="1" max="1" width="2.6640625" style="84" customWidth="1"/>
    <col min="2" max="2" width="41.6640625" style="84" customWidth="1"/>
    <col min="3" max="3" width="5.1640625" style="84" customWidth="1"/>
    <col min="4" max="4" width="9.1640625" style="84" customWidth="1"/>
    <col min="5" max="7" width="14.1640625" style="84" customWidth="1"/>
    <col min="8" max="8" width="15" style="84" customWidth="1"/>
    <col min="9" max="10" width="13.33203125" style="84" customWidth="1"/>
    <col min="11" max="11" width="15" style="84" customWidth="1"/>
    <col min="12" max="12" width="13.33203125" style="84" customWidth="1"/>
    <col min="13" max="14" width="13.5" style="84" customWidth="1"/>
    <col min="15" max="15" width="11.6640625" style="84" customWidth="1"/>
    <col min="16" max="17" width="12.5" style="84" customWidth="1"/>
    <col min="18" max="20" width="13.33203125" style="84" customWidth="1"/>
    <col min="21" max="21" width="15" style="84" customWidth="1"/>
    <col min="22" max="22" width="20" style="84" bestFit="1" customWidth="1"/>
    <col min="23" max="23" width="16" style="84" customWidth="1"/>
    <col min="24" max="24" width="15.5" style="85" customWidth="1"/>
    <col min="25" max="25" width="44.5" style="84" bestFit="1" customWidth="1"/>
    <col min="26" max="26" width="14.33203125" style="84" bestFit="1" customWidth="1"/>
    <col min="27" max="27" width="16.33203125" style="84" customWidth="1"/>
    <col min="28" max="28" width="8.5" style="84" bestFit="1" customWidth="1"/>
    <col min="29" max="29" width="44.83203125" style="84" hidden="1" customWidth="1"/>
    <col min="30" max="30" width="9" style="84" bestFit="1" customWidth="1"/>
    <col min="31" max="33" width="8" style="84"/>
    <col min="34" max="34" width="9.33203125" style="84" bestFit="1" customWidth="1"/>
    <col min="35" max="16384" width="8" style="84"/>
  </cols>
  <sheetData>
    <row r="1" spans="2:29" ht="106" customHeight="1" thickTop="1">
      <c r="B1" s="82"/>
      <c r="C1" s="83"/>
      <c r="D1" s="83"/>
      <c r="E1" s="83"/>
      <c r="F1" s="83"/>
      <c r="G1" s="83"/>
      <c r="H1" s="83"/>
      <c r="I1" s="83"/>
      <c r="J1" s="83"/>
      <c r="K1" s="83"/>
      <c r="L1" s="83"/>
      <c r="M1" s="83"/>
      <c r="N1" s="83"/>
      <c r="O1" s="83"/>
      <c r="P1" s="83"/>
      <c r="Q1" s="83"/>
      <c r="R1" s="83"/>
      <c r="S1" s="83"/>
      <c r="T1" s="83"/>
      <c r="U1" s="163"/>
    </row>
    <row r="2" spans="2:29" ht="32" customHeight="1">
      <c r="B2" s="890" t="s">
        <v>240</v>
      </c>
      <c r="C2" s="881">
        <f>Info!L11</f>
        <v>2025</v>
      </c>
      <c r="D2" s="881"/>
      <c r="E2" s="86"/>
      <c r="F2" s="86"/>
      <c r="G2" s="86"/>
      <c r="H2" s="86"/>
      <c r="I2" s="86"/>
      <c r="J2" s="86"/>
      <c r="K2" s="86"/>
      <c r="L2" s="86"/>
      <c r="M2" s="86"/>
      <c r="N2" s="86"/>
      <c r="O2" s="86"/>
      <c r="P2" s="86"/>
      <c r="Q2" s="86"/>
      <c r="R2" s="87"/>
      <c r="S2" s="86"/>
      <c r="T2" s="86"/>
      <c r="U2" s="162"/>
    </row>
    <row r="3" spans="2:29" ht="52" customHeight="1">
      <c r="B3" s="890"/>
      <c r="C3" s="881"/>
      <c r="D3" s="881"/>
      <c r="E3" s="642"/>
      <c r="F3" s="642"/>
      <c r="G3" s="642"/>
      <c r="H3" s="642"/>
      <c r="I3" s="642"/>
      <c r="J3" s="642"/>
      <c r="K3" s="147"/>
      <c r="L3" s="642"/>
      <c r="M3" s="642"/>
      <c r="N3" s="642"/>
      <c r="O3" s="642"/>
      <c r="P3" s="642"/>
      <c r="Q3" s="642"/>
      <c r="R3" s="148"/>
      <c r="S3" s="148"/>
      <c r="T3" s="164" t="str">
        <f>Info!N3</f>
        <v>v 4.01 /</v>
      </c>
      <c r="U3" s="165">
        <f>Info!O3</f>
        <v>2025</v>
      </c>
      <c r="W3" s="85"/>
      <c r="X3" s="84"/>
      <c r="AC3" s="88">
        <f>K4+0</f>
        <v>30</v>
      </c>
    </row>
    <row r="4" spans="2:29" s="89" customFormat="1" ht="15" customHeight="1">
      <c r="B4" s="891"/>
      <c r="C4" s="882"/>
      <c r="D4" s="882"/>
      <c r="E4" s="643"/>
      <c r="F4" s="643"/>
      <c r="G4" s="643"/>
      <c r="H4" s="643"/>
      <c r="I4" s="643"/>
      <c r="J4" s="643"/>
      <c r="K4" s="427">
        <v>30</v>
      </c>
      <c r="L4" s="643"/>
      <c r="M4" s="643"/>
      <c r="N4" s="643"/>
      <c r="O4" s="643"/>
      <c r="P4" s="643"/>
      <c r="Q4" s="643"/>
      <c r="R4" s="145">
        <f>'Breakdown '!I112</f>
        <v>0.25</v>
      </c>
      <c r="S4" s="145">
        <f>'Breakdown '!I113</f>
        <v>0.1</v>
      </c>
      <c r="T4" s="145">
        <f>'Breakdown '!I114</f>
        <v>0.05</v>
      </c>
      <c r="U4" s="149"/>
    </row>
    <row r="5" spans="2:29" s="90" customFormat="1" ht="32" customHeight="1" thickBot="1">
      <c r="B5" s="429" t="s">
        <v>5</v>
      </c>
      <c r="C5" s="821" t="s">
        <v>6</v>
      </c>
      <c r="D5" s="822"/>
      <c r="E5" s="70" t="s">
        <v>88</v>
      </c>
      <c r="F5" s="71" t="s">
        <v>89</v>
      </c>
      <c r="G5" s="72" t="s">
        <v>7</v>
      </c>
      <c r="H5" s="73" t="s">
        <v>8</v>
      </c>
      <c r="I5" s="74" t="s">
        <v>94</v>
      </c>
      <c r="J5" s="75" t="s">
        <v>95</v>
      </c>
      <c r="K5" s="75" t="s">
        <v>93</v>
      </c>
      <c r="L5" s="76" t="s">
        <v>9</v>
      </c>
      <c r="M5" s="71" t="s">
        <v>11</v>
      </c>
      <c r="N5" s="71" t="s">
        <v>10</v>
      </c>
      <c r="O5" s="74" t="s">
        <v>216</v>
      </c>
      <c r="P5" s="70" t="s">
        <v>12</v>
      </c>
      <c r="Q5" s="77" t="s">
        <v>13</v>
      </c>
      <c r="R5" s="70" t="str">
        <f>'Breakdown '!J112</f>
        <v>Taxes</v>
      </c>
      <c r="S5" s="71" t="str">
        <f>'Breakdown '!J113</f>
        <v>Cushion</v>
      </c>
      <c r="T5" s="78" t="str">
        <f>'Breakdown '!J114</f>
        <v>Retirement</v>
      </c>
      <c r="U5" s="79" t="s">
        <v>14</v>
      </c>
    </row>
    <row r="6" spans="2:29" ht="16" customHeight="1">
      <c r="B6" s="286" t="s">
        <v>92</v>
      </c>
      <c r="C6" s="823">
        <f t="shared" ref="C6:C20" si="0">SUM(E6:G6)</f>
        <v>0</v>
      </c>
      <c r="D6" s="824"/>
      <c r="E6" s="35"/>
      <c r="F6" s="36"/>
      <c r="G6" s="37"/>
      <c r="H6" s="497" t="str">
        <f t="shared" ref="H6:H20" si="1">IF(E6&gt;0,1,"-")</f>
        <v>-</v>
      </c>
      <c r="I6" s="38"/>
      <c r="J6" s="39"/>
      <c r="K6" s="498" t="str">
        <f>IF(J6+K4=AC3, "-", SUM(J6,K4))</f>
        <v>-</v>
      </c>
      <c r="L6" s="40"/>
      <c r="M6" s="322"/>
      <c r="N6" s="41"/>
      <c r="O6" s="499" t="str">
        <f t="shared" ref="O6:O20" si="2">IF(K6="-", "-", J6-I6+1)</f>
        <v>-</v>
      </c>
      <c r="P6" s="500" t="str">
        <f t="shared" ref="P6:P20" si="3">IF(H6=1,O6, "-")</f>
        <v>-</v>
      </c>
      <c r="Q6" s="501" t="str">
        <f>IF(F6&gt;0, O6, "-")</f>
        <v>-</v>
      </c>
      <c r="R6" s="431">
        <f t="shared" ref="R6:R20" si="4">IF(H6=1,PRODUCT(E6,$R$4),0)</f>
        <v>0</v>
      </c>
      <c r="S6" s="64">
        <f t="shared" ref="S6:S20" si="5">(E6+F6)*$S$4</f>
        <v>0</v>
      </c>
      <c r="T6" s="433">
        <f t="shared" ref="T6:T20" si="6">(E6+F6)*$T$4</f>
        <v>0</v>
      </c>
      <c r="U6" s="502">
        <f t="shared" ref="U6:U13" si="7">E6+F6-R6-S6-T6</f>
        <v>0</v>
      </c>
      <c r="W6" s="85"/>
      <c r="X6" s="91"/>
      <c r="Y6" s="91"/>
      <c r="Z6" s="91"/>
      <c r="AA6" s="91"/>
      <c r="AB6" s="92"/>
    </row>
    <row r="7" spans="2:29" ht="16" customHeight="1">
      <c r="B7" s="286" t="s">
        <v>92</v>
      </c>
      <c r="C7" s="825">
        <f t="shared" si="0"/>
        <v>0</v>
      </c>
      <c r="D7" s="826"/>
      <c r="E7" s="42"/>
      <c r="F7" s="43"/>
      <c r="G7" s="44"/>
      <c r="H7" s="503" t="str">
        <f t="shared" si="1"/>
        <v>-</v>
      </c>
      <c r="I7" s="51"/>
      <c r="J7" s="46"/>
      <c r="K7" s="504" t="str">
        <f>IF(J7+K4=AC3, "-", SUM(J7,K4))</f>
        <v>-</v>
      </c>
      <c r="L7" s="47"/>
      <c r="M7" s="323"/>
      <c r="N7" s="48"/>
      <c r="O7" s="505" t="str">
        <f t="shared" si="2"/>
        <v>-</v>
      </c>
      <c r="P7" s="506" t="str">
        <f t="shared" si="3"/>
        <v>-</v>
      </c>
      <c r="Q7" s="507" t="str">
        <f t="shared" ref="Q7:Q20" si="8">IF(F7&gt;0, O7,"-")</f>
        <v>-</v>
      </c>
      <c r="R7" s="440">
        <f t="shared" si="4"/>
        <v>0</v>
      </c>
      <c r="S7" s="65">
        <f t="shared" si="5"/>
        <v>0</v>
      </c>
      <c r="T7" s="441">
        <f t="shared" si="6"/>
        <v>0</v>
      </c>
      <c r="U7" s="508">
        <f t="shared" si="7"/>
        <v>0</v>
      </c>
      <c r="W7" s="85"/>
      <c r="X7" s="91"/>
      <c r="Y7" s="91"/>
      <c r="Z7" s="91"/>
      <c r="AA7" s="91"/>
      <c r="AB7" s="92"/>
    </row>
    <row r="8" spans="2:29" ht="16" customHeight="1">
      <c r="B8" s="286" t="s">
        <v>92</v>
      </c>
      <c r="C8" s="811">
        <f t="shared" si="0"/>
        <v>0</v>
      </c>
      <c r="D8" s="812"/>
      <c r="E8" s="35"/>
      <c r="F8" s="36"/>
      <c r="G8" s="37"/>
      <c r="H8" s="497" t="str">
        <f t="shared" si="1"/>
        <v>-</v>
      </c>
      <c r="I8" s="49"/>
      <c r="J8" s="50"/>
      <c r="K8" s="498" t="str">
        <f>IF(J8+K4=AC3, "-", SUM(J8,K4))</f>
        <v>-</v>
      </c>
      <c r="L8" s="40"/>
      <c r="M8" s="322"/>
      <c r="N8" s="41"/>
      <c r="O8" s="499" t="str">
        <f t="shared" si="2"/>
        <v>-</v>
      </c>
      <c r="P8" s="500" t="str">
        <f t="shared" si="3"/>
        <v>-</v>
      </c>
      <c r="Q8" s="501" t="str">
        <f t="shared" si="8"/>
        <v>-</v>
      </c>
      <c r="R8" s="431">
        <f t="shared" si="4"/>
        <v>0</v>
      </c>
      <c r="S8" s="64">
        <f t="shared" si="5"/>
        <v>0</v>
      </c>
      <c r="T8" s="433">
        <f t="shared" si="6"/>
        <v>0</v>
      </c>
      <c r="U8" s="502">
        <f t="shared" si="7"/>
        <v>0</v>
      </c>
      <c r="W8" s="85"/>
      <c r="X8" s="91"/>
      <c r="Y8" s="91"/>
      <c r="Z8" s="91"/>
      <c r="AA8" s="91"/>
      <c r="AB8" s="92"/>
    </row>
    <row r="9" spans="2:29" ht="16" customHeight="1">
      <c r="B9" s="286" t="s">
        <v>92</v>
      </c>
      <c r="C9" s="825">
        <f t="shared" si="0"/>
        <v>0</v>
      </c>
      <c r="D9" s="826"/>
      <c r="E9" s="42"/>
      <c r="F9" s="43"/>
      <c r="G9" s="44"/>
      <c r="H9" s="503" t="str">
        <f t="shared" si="1"/>
        <v>-</v>
      </c>
      <c r="I9" s="51"/>
      <c r="J9" s="46"/>
      <c r="K9" s="504" t="str">
        <f>IF(J9+K4=AC3, "-", SUM(J9,K4))</f>
        <v>-</v>
      </c>
      <c r="L9" s="52"/>
      <c r="M9" s="323"/>
      <c r="N9" s="48"/>
      <c r="O9" s="505" t="str">
        <f t="shared" si="2"/>
        <v>-</v>
      </c>
      <c r="P9" s="506" t="str">
        <f t="shared" si="3"/>
        <v>-</v>
      </c>
      <c r="Q9" s="507" t="str">
        <f t="shared" si="8"/>
        <v>-</v>
      </c>
      <c r="R9" s="440">
        <f t="shared" si="4"/>
        <v>0</v>
      </c>
      <c r="S9" s="65">
        <f t="shared" si="5"/>
        <v>0</v>
      </c>
      <c r="T9" s="441">
        <f t="shared" si="6"/>
        <v>0</v>
      </c>
      <c r="U9" s="508">
        <f t="shared" si="7"/>
        <v>0</v>
      </c>
      <c r="W9" s="85"/>
      <c r="X9" s="91"/>
      <c r="Y9" s="91"/>
      <c r="Z9" s="91"/>
      <c r="AA9" s="91"/>
      <c r="AB9" s="92"/>
    </row>
    <row r="10" spans="2:29" ht="16" customHeight="1">
      <c r="B10" s="286" t="s">
        <v>92</v>
      </c>
      <c r="C10" s="811">
        <f t="shared" si="0"/>
        <v>0</v>
      </c>
      <c r="D10" s="812"/>
      <c r="E10" s="35"/>
      <c r="F10" s="36"/>
      <c r="G10" s="37"/>
      <c r="H10" s="497" t="str">
        <f t="shared" si="1"/>
        <v>-</v>
      </c>
      <c r="I10" s="38"/>
      <c r="J10" s="39"/>
      <c r="K10" s="498" t="str">
        <f>IF(J10+K4=AC3, "-", SUM(J10,K4))</f>
        <v>-</v>
      </c>
      <c r="L10" s="40"/>
      <c r="M10" s="322"/>
      <c r="N10" s="41"/>
      <c r="O10" s="499" t="str">
        <f t="shared" si="2"/>
        <v>-</v>
      </c>
      <c r="P10" s="500" t="str">
        <f t="shared" si="3"/>
        <v>-</v>
      </c>
      <c r="Q10" s="501" t="str">
        <f t="shared" si="8"/>
        <v>-</v>
      </c>
      <c r="R10" s="431">
        <f t="shared" si="4"/>
        <v>0</v>
      </c>
      <c r="S10" s="64">
        <f t="shared" si="5"/>
        <v>0</v>
      </c>
      <c r="T10" s="433">
        <f t="shared" si="6"/>
        <v>0</v>
      </c>
      <c r="U10" s="502">
        <f t="shared" si="7"/>
        <v>0</v>
      </c>
      <c r="W10" s="85"/>
      <c r="X10" s="91"/>
      <c r="Y10" s="91"/>
      <c r="Z10" s="91"/>
      <c r="AA10" s="91"/>
      <c r="AB10" s="92"/>
    </row>
    <row r="11" spans="2:29" ht="16" customHeight="1">
      <c r="B11" s="286" t="s">
        <v>92</v>
      </c>
      <c r="C11" s="825">
        <f t="shared" si="0"/>
        <v>0</v>
      </c>
      <c r="D11" s="826"/>
      <c r="E11" s="42"/>
      <c r="F11" s="43"/>
      <c r="G11" s="44"/>
      <c r="H11" s="503" t="str">
        <f t="shared" si="1"/>
        <v>-</v>
      </c>
      <c r="I11" s="45"/>
      <c r="J11" s="46"/>
      <c r="K11" s="504" t="str">
        <f>IF(J11+K4=AC3, "-", SUM(J11,K4))</f>
        <v>-</v>
      </c>
      <c r="L11" s="47"/>
      <c r="M11" s="323"/>
      <c r="N11" s="48"/>
      <c r="O11" s="505" t="str">
        <f t="shared" si="2"/>
        <v>-</v>
      </c>
      <c r="P11" s="506" t="str">
        <f t="shared" si="3"/>
        <v>-</v>
      </c>
      <c r="Q11" s="507" t="str">
        <f t="shared" si="8"/>
        <v>-</v>
      </c>
      <c r="R11" s="440">
        <f t="shared" si="4"/>
        <v>0</v>
      </c>
      <c r="S11" s="65">
        <f t="shared" si="5"/>
        <v>0</v>
      </c>
      <c r="T11" s="441">
        <f t="shared" si="6"/>
        <v>0</v>
      </c>
      <c r="U11" s="508">
        <f t="shared" si="7"/>
        <v>0</v>
      </c>
      <c r="W11" s="85"/>
      <c r="X11" s="91"/>
      <c r="Y11" s="91"/>
      <c r="Z11" s="91"/>
      <c r="AA11" s="91"/>
      <c r="AB11" s="92"/>
    </row>
    <row r="12" spans="2:29" ht="16" customHeight="1">
      <c r="B12" s="286" t="s">
        <v>92</v>
      </c>
      <c r="C12" s="811">
        <f t="shared" si="0"/>
        <v>0</v>
      </c>
      <c r="D12" s="812"/>
      <c r="E12" s="35"/>
      <c r="F12" s="36"/>
      <c r="G12" s="37"/>
      <c r="H12" s="497" t="str">
        <f t="shared" si="1"/>
        <v>-</v>
      </c>
      <c r="I12" s="49"/>
      <c r="J12" s="50"/>
      <c r="K12" s="498" t="str">
        <f>IF(J12+K4=AC3, "-", SUM(J12,K4))</f>
        <v>-</v>
      </c>
      <c r="L12" s="40"/>
      <c r="M12" s="322"/>
      <c r="N12" s="41"/>
      <c r="O12" s="499" t="str">
        <f t="shared" si="2"/>
        <v>-</v>
      </c>
      <c r="P12" s="500" t="str">
        <f t="shared" si="3"/>
        <v>-</v>
      </c>
      <c r="Q12" s="501" t="str">
        <f t="shared" si="8"/>
        <v>-</v>
      </c>
      <c r="R12" s="431">
        <f t="shared" si="4"/>
        <v>0</v>
      </c>
      <c r="S12" s="64">
        <f t="shared" si="5"/>
        <v>0</v>
      </c>
      <c r="T12" s="433">
        <f t="shared" si="6"/>
        <v>0</v>
      </c>
      <c r="U12" s="502">
        <f t="shared" si="7"/>
        <v>0</v>
      </c>
      <c r="W12" s="85"/>
      <c r="X12" s="91"/>
      <c r="Y12" s="91"/>
      <c r="Z12" s="91"/>
      <c r="AA12" s="91"/>
      <c r="AB12" s="92"/>
    </row>
    <row r="13" spans="2:29" ht="16" customHeight="1">
      <c r="B13" s="286" t="s">
        <v>92</v>
      </c>
      <c r="C13" s="825">
        <f t="shared" si="0"/>
        <v>0</v>
      </c>
      <c r="D13" s="826"/>
      <c r="E13" s="42"/>
      <c r="F13" s="43"/>
      <c r="G13" s="44"/>
      <c r="H13" s="503" t="str">
        <f t="shared" si="1"/>
        <v>-</v>
      </c>
      <c r="I13" s="45"/>
      <c r="J13" s="46"/>
      <c r="K13" s="504" t="str">
        <f>IF(J13+K4=AC3, "-", SUM(J13,K4))</f>
        <v>-</v>
      </c>
      <c r="L13" s="47"/>
      <c r="M13" s="323"/>
      <c r="N13" s="48"/>
      <c r="O13" s="505" t="str">
        <f t="shared" si="2"/>
        <v>-</v>
      </c>
      <c r="P13" s="506" t="str">
        <f t="shared" si="3"/>
        <v>-</v>
      </c>
      <c r="Q13" s="507" t="str">
        <f t="shared" si="8"/>
        <v>-</v>
      </c>
      <c r="R13" s="440">
        <f t="shared" si="4"/>
        <v>0</v>
      </c>
      <c r="S13" s="65">
        <f t="shared" si="5"/>
        <v>0</v>
      </c>
      <c r="T13" s="441">
        <f t="shared" si="6"/>
        <v>0</v>
      </c>
      <c r="U13" s="508">
        <f t="shared" si="7"/>
        <v>0</v>
      </c>
      <c r="W13" s="85"/>
      <c r="X13" s="91"/>
      <c r="Y13" s="91"/>
      <c r="Z13" s="91"/>
      <c r="AA13" s="91"/>
      <c r="AB13" s="92"/>
    </row>
    <row r="14" spans="2:29" ht="16" customHeight="1">
      <c r="B14" s="286" t="s">
        <v>92</v>
      </c>
      <c r="C14" s="811">
        <f t="shared" si="0"/>
        <v>0</v>
      </c>
      <c r="D14" s="812"/>
      <c r="E14" s="35"/>
      <c r="F14" s="36"/>
      <c r="G14" s="37"/>
      <c r="H14" s="497" t="str">
        <f t="shared" si="1"/>
        <v>-</v>
      </c>
      <c r="I14" s="49"/>
      <c r="J14" s="50"/>
      <c r="K14" s="498" t="str">
        <f>IF(J14+K4=AC3, "-", SUM(J14,K4))</f>
        <v>-</v>
      </c>
      <c r="L14" s="40"/>
      <c r="M14" s="322"/>
      <c r="N14" s="41"/>
      <c r="O14" s="499" t="str">
        <f t="shared" si="2"/>
        <v>-</v>
      </c>
      <c r="P14" s="500" t="str">
        <f t="shared" si="3"/>
        <v>-</v>
      </c>
      <c r="Q14" s="501" t="str">
        <f t="shared" si="8"/>
        <v>-</v>
      </c>
      <c r="R14" s="431">
        <f t="shared" si="4"/>
        <v>0</v>
      </c>
      <c r="S14" s="64">
        <f t="shared" si="5"/>
        <v>0</v>
      </c>
      <c r="T14" s="433">
        <f t="shared" si="6"/>
        <v>0</v>
      </c>
      <c r="U14" s="502">
        <f t="shared" ref="U14:U19" si="9">E14+F14-R14-S14-T14</f>
        <v>0</v>
      </c>
      <c r="W14" s="85"/>
      <c r="X14" s="91"/>
      <c r="Y14" s="91"/>
      <c r="Z14" s="91"/>
      <c r="AA14" s="91"/>
      <c r="AB14" s="92"/>
    </row>
    <row r="15" spans="2:29" ht="16" customHeight="1">
      <c r="B15" s="286" t="s">
        <v>92</v>
      </c>
      <c r="C15" s="825">
        <f t="shared" si="0"/>
        <v>0</v>
      </c>
      <c r="D15" s="826"/>
      <c r="E15" s="42"/>
      <c r="F15" s="43"/>
      <c r="G15" s="44"/>
      <c r="H15" s="503" t="str">
        <f t="shared" si="1"/>
        <v>-</v>
      </c>
      <c r="I15" s="45"/>
      <c r="J15" s="46"/>
      <c r="K15" s="504" t="str">
        <f>IF(J15+K4=AC3, "-", SUM(J15,K4))</f>
        <v>-</v>
      </c>
      <c r="L15" s="47"/>
      <c r="M15" s="323"/>
      <c r="N15" s="48"/>
      <c r="O15" s="505" t="str">
        <f t="shared" si="2"/>
        <v>-</v>
      </c>
      <c r="P15" s="506" t="str">
        <f t="shared" si="3"/>
        <v>-</v>
      </c>
      <c r="Q15" s="507" t="str">
        <f t="shared" si="8"/>
        <v>-</v>
      </c>
      <c r="R15" s="440">
        <f t="shared" si="4"/>
        <v>0</v>
      </c>
      <c r="S15" s="65">
        <f t="shared" si="5"/>
        <v>0</v>
      </c>
      <c r="T15" s="441">
        <f t="shared" si="6"/>
        <v>0</v>
      </c>
      <c r="U15" s="508">
        <f t="shared" si="9"/>
        <v>0</v>
      </c>
      <c r="W15" s="85"/>
      <c r="X15" s="91"/>
      <c r="Y15" s="91"/>
      <c r="Z15" s="91"/>
      <c r="AA15" s="91"/>
      <c r="AB15" s="92"/>
    </row>
    <row r="16" spans="2:29" ht="16" customHeight="1">
      <c r="B16" s="286" t="s">
        <v>92</v>
      </c>
      <c r="C16" s="811">
        <f t="shared" si="0"/>
        <v>0</v>
      </c>
      <c r="D16" s="812"/>
      <c r="E16" s="35"/>
      <c r="F16" s="36"/>
      <c r="G16" s="37"/>
      <c r="H16" s="497" t="str">
        <f t="shared" si="1"/>
        <v>-</v>
      </c>
      <c r="I16" s="49"/>
      <c r="J16" s="50"/>
      <c r="K16" s="498" t="str">
        <f>IF(J16+K4=AC3, "-", SUM(J16,K4))</f>
        <v>-</v>
      </c>
      <c r="L16" s="40"/>
      <c r="M16" s="322"/>
      <c r="N16" s="41"/>
      <c r="O16" s="499" t="str">
        <f t="shared" si="2"/>
        <v>-</v>
      </c>
      <c r="P16" s="500" t="str">
        <f t="shared" si="3"/>
        <v>-</v>
      </c>
      <c r="Q16" s="501" t="str">
        <f t="shared" si="8"/>
        <v>-</v>
      </c>
      <c r="R16" s="431">
        <f t="shared" si="4"/>
        <v>0</v>
      </c>
      <c r="S16" s="64">
        <f t="shared" si="5"/>
        <v>0</v>
      </c>
      <c r="T16" s="433">
        <f t="shared" si="6"/>
        <v>0</v>
      </c>
      <c r="U16" s="502">
        <f t="shared" si="9"/>
        <v>0</v>
      </c>
      <c r="W16" s="85"/>
      <c r="X16" s="91"/>
      <c r="Y16" s="91"/>
      <c r="Z16" s="91"/>
      <c r="AA16" s="91"/>
      <c r="AB16" s="92"/>
    </row>
    <row r="17" spans="2:32" ht="16" customHeight="1">
      <c r="B17" s="286" t="s">
        <v>92</v>
      </c>
      <c r="C17" s="825">
        <f t="shared" si="0"/>
        <v>0</v>
      </c>
      <c r="D17" s="826"/>
      <c r="E17" s="42"/>
      <c r="F17" s="43"/>
      <c r="G17" s="44"/>
      <c r="H17" s="503" t="str">
        <f t="shared" si="1"/>
        <v>-</v>
      </c>
      <c r="I17" s="45"/>
      <c r="J17" s="46"/>
      <c r="K17" s="504" t="str">
        <f>IF(J17+K4=AC3, "-", SUM(J17,K4))</f>
        <v>-</v>
      </c>
      <c r="L17" s="47"/>
      <c r="M17" s="323"/>
      <c r="N17" s="48"/>
      <c r="O17" s="505" t="str">
        <f t="shared" si="2"/>
        <v>-</v>
      </c>
      <c r="P17" s="506" t="str">
        <f t="shared" si="3"/>
        <v>-</v>
      </c>
      <c r="Q17" s="507" t="str">
        <f t="shared" si="8"/>
        <v>-</v>
      </c>
      <c r="R17" s="440">
        <f t="shared" si="4"/>
        <v>0</v>
      </c>
      <c r="S17" s="65">
        <f t="shared" si="5"/>
        <v>0</v>
      </c>
      <c r="T17" s="441">
        <f t="shared" si="6"/>
        <v>0</v>
      </c>
      <c r="U17" s="508">
        <f t="shared" si="9"/>
        <v>0</v>
      </c>
      <c r="W17" s="85"/>
      <c r="X17" s="91"/>
      <c r="Y17" s="91"/>
      <c r="Z17" s="91"/>
      <c r="AA17" s="91"/>
      <c r="AB17" s="92"/>
    </row>
    <row r="18" spans="2:32" ht="16" customHeight="1">
      <c r="B18" s="286" t="s">
        <v>92</v>
      </c>
      <c r="C18" s="811">
        <f t="shared" si="0"/>
        <v>0</v>
      </c>
      <c r="D18" s="812"/>
      <c r="E18" s="35"/>
      <c r="F18" s="36"/>
      <c r="G18" s="37"/>
      <c r="H18" s="497" t="str">
        <f t="shared" si="1"/>
        <v>-</v>
      </c>
      <c r="I18" s="49"/>
      <c r="J18" s="50"/>
      <c r="K18" s="498" t="str">
        <f>IF(J18+K4=AC3, "-", SUM(J18,K4))</f>
        <v>-</v>
      </c>
      <c r="L18" s="40"/>
      <c r="M18" s="322"/>
      <c r="N18" s="41"/>
      <c r="O18" s="499" t="str">
        <f t="shared" si="2"/>
        <v>-</v>
      </c>
      <c r="P18" s="500" t="str">
        <f t="shared" si="3"/>
        <v>-</v>
      </c>
      <c r="Q18" s="501" t="str">
        <f t="shared" si="8"/>
        <v>-</v>
      </c>
      <c r="R18" s="431">
        <f t="shared" si="4"/>
        <v>0</v>
      </c>
      <c r="S18" s="64">
        <f t="shared" si="5"/>
        <v>0</v>
      </c>
      <c r="T18" s="433">
        <f t="shared" si="6"/>
        <v>0</v>
      </c>
      <c r="U18" s="502">
        <f t="shared" si="9"/>
        <v>0</v>
      </c>
      <c r="W18" s="85"/>
      <c r="X18" s="91"/>
      <c r="Y18" s="91"/>
      <c r="Z18" s="91"/>
      <c r="AA18" s="91"/>
      <c r="AB18" s="92"/>
    </row>
    <row r="19" spans="2:32" ht="16" customHeight="1">
      <c r="B19" s="286" t="s">
        <v>92</v>
      </c>
      <c r="C19" s="825">
        <f t="shared" si="0"/>
        <v>0</v>
      </c>
      <c r="D19" s="826"/>
      <c r="E19" s="42"/>
      <c r="F19" s="43"/>
      <c r="G19" s="44"/>
      <c r="H19" s="503" t="str">
        <f t="shared" si="1"/>
        <v>-</v>
      </c>
      <c r="I19" s="45"/>
      <c r="J19" s="46"/>
      <c r="K19" s="504" t="str">
        <f>IF(J19+K4=AC3, "-", SUM(J19,K4))</f>
        <v>-</v>
      </c>
      <c r="L19" s="47"/>
      <c r="M19" s="323"/>
      <c r="N19" s="48"/>
      <c r="O19" s="505" t="str">
        <f t="shared" si="2"/>
        <v>-</v>
      </c>
      <c r="P19" s="506" t="str">
        <f t="shared" si="3"/>
        <v>-</v>
      </c>
      <c r="Q19" s="507" t="str">
        <f t="shared" si="8"/>
        <v>-</v>
      </c>
      <c r="R19" s="440">
        <f t="shared" si="4"/>
        <v>0</v>
      </c>
      <c r="S19" s="65">
        <f t="shared" si="5"/>
        <v>0</v>
      </c>
      <c r="T19" s="441">
        <f t="shared" si="6"/>
        <v>0</v>
      </c>
      <c r="U19" s="508">
        <f t="shared" si="9"/>
        <v>0</v>
      </c>
      <c r="W19" s="85"/>
      <c r="X19" s="91"/>
      <c r="Y19" s="91"/>
      <c r="Z19" s="91"/>
      <c r="AA19" s="91"/>
      <c r="AB19" s="92"/>
    </row>
    <row r="20" spans="2:32" ht="16" customHeight="1">
      <c r="B20" s="286" t="s">
        <v>92</v>
      </c>
      <c r="C20" s="827">
        <f t="shared" si="0"/>
        <v>0</v>
      </c>
      <c r="D20" s="828"/>
      <c r="E20" s="35"/>
      <c r="F20" s="36"/>
      <c r="G20" s="37"/>
      <c r="H20" s="497" t="str">
        <f t="shared" si="1"/>
        <v>-</v>
      </c>
      <c r="I20" s="49"/>
      <c r="J20" s="50"/>
      <c r="K20" s="498" t="str">
        <f>IF(J20+K4=AC3, "-", SUM(J20,K4))</f>
        <v>-</v>
      </c>
      <c r="L20" s="40"/>
      <c r="M20" s="322"/>
      <c r="N20" s="41"/>
      <c r="O20" s="499" t="str">
        <f t="shared" si="2"/>
        <v>-</v>
      </c>
      <c r="P20" s="500" t="str">
        <f t="shared" si="3"/>
        <v>-</v>
      </c>
      <c r="Q20" s="501" t="str">
        <f t="shared" si="8"/>
        <v>-</v>
      </c>
      <c r="R20" s="431">
        <f t="shared" si="4"/>
        <v>0</v>
      </c>
      <c r="S20" s="64">
        <f t="shared" si="5"/>
        <v>0</v>
      </c>
      <c r="T20" s="433">
        <f t="shared" si="6"/>
        <v>0</v>
      </c>
      <c r="U20" s="502">
        <f>E20+F20-R20-S20-T20</f>
        <v>0</v>
      </c>
      <c r="W20" s="85"/>
      <c r="X20" s="91"/>
      <c r="Y20" s="91"/>
      <c r="Z20" s="91"/>
      <c r="AA20" s="91"/>
      <c r="AB20" s="92"/>
    </row>
    <row r="21" spans="2:32" s="96" customFormat="1" ht="32" customHeight="1" thickBot="1">
      <c r="B21" s="68" t="s">
        <v>3</v>
      </c>
      <c r="C21" s="829">
        <f>SUM(C6:D20)</f>
        <v>0</v>
      </c>
      <c r="D21" s="830"/>
      <c r="E21" s="56">
        <f>SUM(E6:E20)</f>
        <v>0</v>
      </c>
      <c r="F21" s="57">
        <f>SUM(F6:F20)</f>
        <v>0</v>
      </c>
      <c r="G21" s="58">
        <f>SUM(G6:G20)</f>
        <v>0</v>
      </c>
      <c r="H21" s="59">
        <f>SUM(H6:H20)</f>
        <v>0</v>
      </c>
      <c r="I21" s="93"/>
      <c r="J21" s="94"/>
      <c r="K21" s="94"/>
      <c r="L21" s="95"/>
      <c r="M21" s="453">
        <f t="shared" ref="M21:U21" si="10">SUM(M6:M20)</f>
        <v>0</v>
      </c>
      <c r="N21" s="60">
        <f t="shared" si="10"/>
        <v>0</v>
      </c>
      <c r="O21" s="61">
        <f t="shared" si="10"/>
        <v>0</v>
      </c>
      <c r="P21" s="62">
        <f t="shared" si="10"/>
        <v>0</v>
      </c>
      <c r="Q21" s="63">
        <f t="shared" si="10"/>
        <v>0</v>
      </c>
      <c r="R21" s="55">
        <f t="shared" si="10"/>
        <v>0</v>
      </c>
      <c r="S21" s="66">
        <f t="shared" si="10"/>
        <v>0</v>
      </c>
      <c r="T21" s="66">
        <f t="shared" si="10"/>
        <v>0</v>
      </c>
      <c r="U21" s="67">
        <f t="shared" si="10"/>
        <v>0</v>
      </c>
    </row>
    <row r="22" spans="2:32" ht="15" customHeight="1" thickTop="1">
      <c r="B22" s="158"/>
      <c r="C22" s="157"/>
      <c r="D22" s="97"/>
      <c r="E22" s="98"/>
      <c r="F22" s="99"/>
      <c r="G22" s="99"/>
      <c r="H22" s="100"/>
      <c r="I22" s="101"/>
      <c r="J22" s="101"/>
      <c r="K22" s="101"/>
      <c r="Q22" s="157"/>
      <c r="R22" s="831" t="s">
        <v>38</v>
      </c>
      <c r="S22" s="831"/>
      <c r="T22" s="831"/>
      <c r="U22" s="833">
        <f>'Breakdown '!D32</f>
        <v>6438.35</v>
      </c>
      <c r="X22" s="84"/>
      <c r="AF22" s="92"/>
    </row>
    <row r="23" spans="2:32" ht="17" customHeight="1">
      <c r="B23" s="104"/>
      <c r="D23" s="97"/>
      <c r="E23" s="98"/>
      <c r="F23" s="99"/>
      <c r="G23" s="99"/>
      <c r="H23" s="100"/>
      <c r="I23" s="101"/>
      <c r="J23" s="101"/>
      <c r="K23" s="101"/>
      <c r="M23" s="102"/>
      <c r="N23" s="102"/>
      <c r="R23" s="832"/>
      <c r="S23" s="832"/>
      <c r="T23" s="832"/>
      <c r="U23" s="834"/>
      <c r="X23" s="84"/>
      <c r="AF23" s="92"/>
    </row>
    <row r="24" spans="2:32" ht="17" customHeight="1">
      <c r="B24" s="835" t="s">
        <v>143</v>
      </c>
      <c r="C24" s="160"/>
      <c r="D24" s="97"/>
      <c r="R24" s="837" t="s">
        <v>125</v>
      </c>
      <c r="S24" s="838"/>
      <c r="T24" s="838"/>
      <c r="U24" s="841">
        <f>U21-U22</f>
        <v>-6438.35</v>
      </c>
      <c r="X24" s="84"/>
      <c r="AF24" s="92"/>
    </row>
    <row r="25" spans="2:32" ht="20" customHeight="1" thickBot="1">
      <c r="B25" s="836"/>
      <c r="C25" s="161"/>
      <c r="E25" s="98"/>
      <c r="F25" s="99"/>
      <c r="G25" s="99"/>
      <c r="H25" s="100"/>
      <c r="I25" s="101"/>
      <c r="J25" s="101"/>
      <c r="K25" s="101"/>
      <c r="Q25" s="159"/>
      <c r="R25" s="839"/>
      <c r="S25" s="840"/>
      <c r="T25" s="840"/>
      <c r="U25" s="842"/>
      <c r="X25" s="84"/>
      <c r="AE25" s="92"/>
    </row>
    <row r="26" spans="2:32" ht="24" customHeight="1" thickTop="1">
      <c r="B26" s="104"/>
      <c r="E26" s="150"/>
      <c r="F26" s="151"/>
      <c r="G26" s="151"/>
      <c r="H26" s="151"/>
      <c r="I26" s="151"/>
      <c r="J26" s="850" t="s">
        <v>124</v>
      </c>
      <c r="K26" s="850"/>
      <c r="L26" s="151"/>
      <c r="M26" s="151"/>
      <c r="N26" s="151"/>
      <c r="O26" s="151"/>
      <c r="P26" s="152"/>
      <c r="Q26" s="96"/>
      <c r="R26" s="96"/>
      <c r="S26" s="96"/>
      <c r="T26" s="92"/>
      <c r="U26" s="105"/>
      <c r="X26" s="84"/>
    </row>
    <row r="27" spans="2:32" s="90" customFormat="1" ht="21" customHeight="1" thickBot="1">
      <c r="B27" s="106"/>
      <c r="E27" s="153"/>
      <c r="F27" s="457" t="s">
        <v>1</v>
      </c>
      <c r="G27" s="851" t="s">
        <v>16</v>
      </c>
      <c r="H27" s="852"/>
      <c r="I27" s="853"/>
      <c r="J27" s="509" t="s">
        <v>2</v>
      </c>
      <c r="K27" s="458" t="s">
        <v>17</v>
      </c>
      <c r="L27" s="854" t="s">
        <v>18</v>
      </c>
      <c r="M27" s="855"/>
      <c r="N27" s="855"/>
      <c r="O27" s="855"/>
      <c r="P27" s="856"/>
      <c r="Q27" s="88"/>
      <c r="R27" s="88"/>
      <c r="S27" s="88"/>
      <c r="U27" s="107"/>
    </row>
    <row r="28" spans="2:32" ht="16" customHeight="1">
      <c r="B28" s="106"/>
      <c r="E28" s="108" t="s">
        <v>99</v>
      </c>
      <c r="F28" s="33"/>
      <c r="G28" s="885"/>
      <c r="H28" s="886"/>
      <c r="I28" s="887"/>
      <c r="J28" s="25"/>
      <c r="K28" s="24"/>
      <c r="L28" s="857"/>
      <c r="M28" s="858"/>
      <c r="N28" s="858"/>
      <c r="O28" s="858"/>
      <c r="P28" s="859"/>
      <c r="Q28" s="88"/>
      <c r="R28" s="88"/>
      <c r="S28" s="88"/>
      <c r="U28" s="105"/>
      <c r="V28" s="92"/>
      <c r="X28" s="84"/>
    </row>
    <row r="29" spans="2:32" ht="16" customHeight="1">
      <c r="B29" s="106"/>
      <c r="E29" s="109" t="s">
        <v>100</v>
      </c>
      <c r="F29" s="32"/>
      <c r="G29" s="846"/>
      <c r="H29" s="847"/>
      <c r="I29" s="848"/>
      <c r="J29" s="22"/>
      <c r="K29" s="23"/>
      <c r="L29" s="846"/>
      <c r="M29" s="847"/>
      <c r="N29" s="847"/>
      <c r="O29" s="847"/>
      <c r="P29" s="848"/>
      <c r="Q29" s="88"/>
      <c r="R29" s="88"/>
      <c r="S29" s="88"/>
      <c r="U29" s="105"/>
      <c r="X29" s="84"/>
    </row>
    <row r="30" spans="2:32" ht="16" customHeight="1">
      <c r="B30" s="106"/>
      <c r="E30" s="108" t="s">
        <v>101</v>
      </c>
      <c r="F30" s="33"/>
      <c r="G30" s="843"/>
      <c r="H30" s="844"/>
      <c r="I30" s="845"/>
      <c r="J30" s="25"/>
      <c r="K30" s="24"/>
      <c r="L30" s="843"/>
      <c r="M30" s="844"/>
      <c r="N30" s="844"/>
      <c r="O30" s="844"/>
      <c r="P30" s="845"/>
      <c r="Q30" s="88"/>
      <c r="R30" s="88"/>
      <c r="S30" s="88"/>
      <c r="U30" s="105"/>
      <c r="X30" s="84"/>
    </row>
    <row r="31" spans="2:32" ht="16" customHeight="1">
      <c r="B31" s="106"/>
      <c r="E31" s="109" t="s">
        <v>102</v>
      </c>
      <c r="F31" s="32"/>
      <c r="G31" s="846"/>
      <c r="H31" s="847"/>
      <c r="I31" s="848"/>
      <c r="J31" s="22"/>
      <c r="K31" s="21"/>
      <c r="L31" s="846"/>
      <c r="M31" s="847"/>
      <c r="N31" s="847"/>
      <c r="O31" s="847"/>
      <c r="P31" s="848"/>
      <c r="Q31" s="88"/>
      <c r="R31" s="88"/>
      <c r="S31" s="88"/>
      <c r="U31" s="105"/>
      <c r="X31" s="84"/>
    </row>
    <row r="32" spans="2:32" ht="16" customHeight="1">
      <c r="B32" s="849" t="str">
        <f>Info!F11&amp;"'s"</f>
        <v>Clem Harrod's</v>
      </c>
      <c r="C32" s="110"/>
      <c r="D32" s="110"/>
      <c r="E32" s="108" t="s">
        <v>103</v>
      </c>
      <c r="F32" s="33"/>
      <c r="G32" s="843"/>
      <c r="H32" s="844"/>
      <c r="I32" s="845"/>
      <c r="J32" s="25"/>
      <c r="K32" s="24"/>
      <c r="L32" s="843"/>
      <c r="M32" s="844"/>
      <c r="N32" s="844"/>
      <c r="O32" s="844"/>
      <c r="P32" s="845"/>
      <c r="Q32" s="88"/>
      <c r="R32" s="860" t="s">
        <v>326</v>
      </c>
      <c r="S32" s="860"/>
      <c r="T32" s="860"/>
      <c r="U32" s="105"/>
      <c r="X32" s="84"/>
    </row>
    <row r="33" spans="2:21" s="84" customFormat="1" ht="16" customHeight="1">
      <c r="B33" s="849"/>
      <c r="C33" s="110"/>
      <c r="D33" s="110"/>
      <c r="E33" s="109" t="s">
        <v>104</v>
      </c>
      <c r="F33" s="32"/>
      <c r="G33" s="846"/>
      <c r="H33" s="847"/>
      <c r="I33" s="848"/>
      <c r="J33" s="22"/>
      <c r="K33" s="21"/>
      <c r="L33" s="846"/>
      <c r="M33" s="847"/>
      <c r="N33" s="847"/>
      <c r="O33" s="847"/>
      <c r="P33" s="848"/>
      <c r="Q33" s="88"/>
      <c r="R33" s="860"/>
      <c r="S33" s="860"/>
      <c r="T33" s="860"/>
      <c r="U33" s="105"/>
    </row>
    <row r="34" spans="2:21" s="84" customFormat="1" ht="16" customHeight="1">
      <c r="B34" s="861" t="s">
        <v>157</v>
      </c>
      <c r="C34" s="111"/>
      <c r="D34" s="111"/>
      <c r="E34" s="108" t="s">
        <v>105</v>
      </c>
      <c r="F34" s="33"/>
      <c r="G34" s="843"/>
      <c r="H34" s="844"/>
      <c r="I34" s="845"/>
      <c r="J34" s="25"/>
      <c r="K34" s="24"/>
      <c r="L34" s="843"/>
      <c r="M34" s="844"/>
      <c r="N34" s="844"/>
      <c r="O34" s="844"/>
      <c r="P34" s="845"/>
      <c r="Q34" s="88"/>
      <c r="R34" s="863" t="s">
        <v>327</v>
      </c>
      <c r="S34" s="863"/>
      <c r="T34" s="863"/>
      <c r="U34" s="105"/>
    </row>
    <row r="35" spans="2:21" s="84" customFormat="1" ht="16" customHeight="1">
      <c r="B35" s="883"/>
      <c r="C35" s="111"/>
      <c r="D35" s="111"/>
      <c r="E35" s="109" t="s">
        <v>106</v>
      </c>
      <c r="F35" s="32"/>
      <c r="G35" s="846"/>
      <c r="H35" s="847"/>
      <c r="I35" s="848"/>
      <c r="J35" s="22"/>
      <c r="K35" s="26"/>
      <c r="L35" s="846"/>
      <c r="M35" s="847"/>
      <c r="N35" s="847"/>
      <c r="O35" s="847"/>
      <c r="P35" s="848"/>
      <c r="Q35" s="88"/>
      <c r="R35" s="864"/>
      <c r="S35" s="864"/>
      <c r="T35" s="864"/>
      <c r="U35" s="155"/>
    </row>
    <row r="36" spans="2:21" s="84" customFormat="1" ht="16" customHeight="1">
      <c r="B36" s="112"/>
      <c r="C36" s="113"/>
      <c r="D36" s="114"/>
      <c r="E36" s="108" t="s">
        <v>107</v>
      </c>
      <c r="F36" s="33"/>
      <c r="G36" s="843"/>
      <c r="H36" s="844"/>
      <c r="I36" s="845"/>
      <c r="J36" s="25"/>
      <c r="K36" s="27"/>
      <c r="L36" s="843"/>
      <c r="M36" s="844"/>
      <c r="N36" s="844"/>
      <c r="O36" s="844"/>
      <c r="P36" s="845"/>
      <c r="Q36" s="88"/>
      <c r="R36" s="156"/>
      <c r="S36" s="156"/>
      <c r="T36" s="156"/>
      <c r="U36" s="105"/>
    </row>
    <row r="37" spans="2:21" s="84" customFormat="1" ht="16" customHeight="1">
      <c r="B37" s="80" t="str">
        <f>Info!F12</f>
        <v>CLEMCO.AV</v>
      </c>
      <c r="C37" s="113"/>
      <c r="E37" s="109" t="s">
        <v>108</v>
      </c>
      <c r="F37" s="32"/>
      <c r="G37" s="846"/>
      <c r="H37" s="847"/>
      <c r="I37" s="848"/>
      <c r="J37" s="22"/>
      <c r="K37" s="26"/>
      <c r="L37" s="846"/>
      <c r="M37" s="847"/>
      <c r="N37" s="847"/>
      <c r="O37" s="847"/>
      <c r="P37" s="848"/>
      <c r="Q37" s="88"/>
      <c r="R37" s="865" t="s">
        <v>406</v>
      </c>
      <c r="S37" s="865"/>
      <c r="T37" s="865"/>
      <c r="U37" s="866"/>
    </row>
    <row r="38" spans="2:21" s="84" customFormat="1" ht="16" customHeight="1">
      <c r="B38" s="80"/>
      <c r="C38" s="113"/>
      <c r="E38" s="108" t="s">
        <v>109</v>
      </c>
      <c r="F38" s="33"/>
      <c r="G38" s="843"/>
      <c r="H38" s="844"/>
      <c r="I38" s="845"/>
      <c r="J38" s="25"/>
      <c r="K38" s="27"/>
      <c r="L38" s="843"/>
      <c r="M38" s="844"/>
      <c r="N38" s="844"/>
      <c r="O38" s="844"/>
      <c r="P38" s="845"/>
      <c r="Q38" s="88"/>
      <c r="R38" s="865"/>
      <c r="S38" s="865"/>
      <c r="T38" s="865"/>
      <c r="U38" s="866"/>
    </row>
    <row r="39" spans="2:21" s="84" customFormat="1" ht="16" customHeight="1">
      <c r="B39" s="81" t="str">
        <f>Info!F15</f>
        <v>101 Projection Way</v>
      </c>
      <c r="C39" s="113"/>
      <c r="E39" s="109" t="s">
        <v>110</v>
      </c>
      <c r="F39" s="32"/>
      <c r="G39" s="846"/>
      <c r="H39" s="847"/>
      <c r="I39" s="848"/>
      <c r="J39" s="22"/>
      <c r="K39" s="26"/>
      <c r="L39" s="846"/>
      <c r="M39" s="847"/>
      <c r="N39" s="847"/>
      <c r="O39" s="847"/>
      <c r="P39" s="848"/>
      <c r="Q39" s="88"/>
      <c r="R39" s="865"/>
      <c r="S39" s="865"/>
      <c r="T39" s="865"/>
      <c r="U39" s="866"/>
    </row>
    <row r="40" spans="2:21" s="84" customFormat="1" ht="16" customHeight="1">
      <c r="B40" s="81" t="str">
        <f>Info!F16</f>
        <v>Virtually Everywhere, US 12345</v>
      </c>
      <c r="C40" s="113"/>
      <c r="E40" s="108" t="s">
        <v>111</v>
      </c>
      <c r="F40" s="33"/>
      <c r="G40" s="843"/>
      <c r="H40" s="844"/>
      <c r="I40" s="845"/>
      <c r="J40" s="25"/>
      <c r="K40" s="27"/>
      <c r="L40" s="843"/>
      <c r="M40" s="844"/>
      <c r="N40" s="844"/>
      <c r="O40" s="844"/>
      <c r="P40" s="845"/>
      <c r="Q40" s="88"/>
      <c r="R40" s="865"/>
      <c r="S40" s="865"/>
      <c r="T40" s="865"/>
      <c r="U40" s="866"/>
    </row>
    <row r="41" spans="2:21" s="84" customFormat="1" ht="16" customHeight="1">
      <c r="B41" s="81"/>
      <c r="C41" s="113"/>
      <c r="E41" s="109" t="s">
        <v>112</v>
      </c>
      <c r="F41" s="32"/>
      <c r="G41" s="846"/>
      <c r="H41" s="847"/>
      <c r="I41" s="848"/>
      <c r="J41" s="22"/>
      <c r="K41" s="26"/>
      <c r="L41" s="846"/>
      <c r="M41" s="847"/>
      <c r="N41" s="847"/>
      <c r="O41" s="847"/>
      <c r="P41" s="848"/>
      <c r="Q41" s="88"/>
      <c r="R41" s="865"/>
      <c r="S41" s="865"/>
      <c r="T41" s="865"/>
      <c r="U41" s="866"/>
    </row>
    <row r="42" spans="2:21" s="84" customFormat="1" ht="16" customHeight="1">
      <c r="B42" s="81" t="str">
        <f>Info!F17</f>
        <v>813-555-CLEM</v>
      </c>
      <c r="C42" s="113"/>
      <c r="E42" s="108" t="s">
        <v>113</v>
      </c>
      <c r="F42" s="33"/>
      <c r="G42" s="843"/>
      <c r="H42" s="844"/>
      <c r="I42" s="845"/>
      <c r="J42" s="25"/>
      <c r="K42" s="27"/>
      <c r="L42" s="843"/>
      <c r="M42" s="844"/>
      <c r="N42" s="844"/>
      <c r="O42" s="844"/>
      <c r="P42" s="845"/>
      <c r="Q42" s="88"/>
      <c r="R42" s="865"/>
      <c r="S42" s="865"/>
      <c r="T42" s="865"/>
      <c r="U42" s="866"/>
    </row>
    <row r="43" spans="2:21" s="84" customFormat="1" ht="16" customHeight="1">
      <c r="B43" s="81" t="str">
        <f>Info!F18</f>
        <v>info@clemco.net</v>
      </c>
      <c r="C43" s="115"/>
      <c r="E43" s="109" t="s">
        <v>114</v>
      </c>
      <c r="F43" s="32"/>
      <c r="G43" s="846"/>
      <c r="H43" s="847"/>
      <c r="I43" s="848"/>
      <c r="J43" s="22"/>
      <c r="K43" s="26"/>
      <c r="L43" s="846"/>
      <c r="M43" s="847"/>
      <c r="N43" s="847"/>
      <c r="O43" s="847"/>
      <c r="P43" s="848"/>
      <c r="Q43" s="88"/>
      <c r="R43" s="865"/>
      <c r="S43" s="865"/>
      <c r="T43" s="865"/>
      <c r="U43" s="866"/>
    </row>
    <row r="44" spans="2:21" s="84" customFormat="1" ht="16" customHeight="1">
      <c r="B44" s="106"/>
      <c r="E44" s="108" t="s">
        <v>115</v>
      </c>
      <c r="F44" s="33"/>
      <c r="G44" s="843"/>
      <c r="H44" s="844"/>
      <c r="I44" s="845"/>
      <c r="J44" s="25"/>
      <c r="K44" s="27"/>
      <c r="L44" s="843"/>
      <c r="M44" s="844"/>
      <c r="N44" s="844"/>
      <c r="O44" s="844"/>
      <c r="P44" s="845"/>
      <c r="Q44" s="88"/>
      <c r="R44" s="865"/>
      <c r="S44" s="865"/>
      <c r="T44" s="865"/>
      <c r="U44" s="866"/>
    </row>
    <row r="45" spans="2:21" s="84" customFormat="1" ht="16" customHeight="1">
      <c r="B45" s="106"/>
      <c r="E45" s="109" t="s">
        <v>116</v>
      </c>
      <c r="F45" s="32"/>
      <c r="G45" s="846"/>
      <c r="H45" s="847"/>
      <c r="I45" s="848"/>
      <c r="J45" s="22"/>
      <c r="K45" s="26"/>
      <c r="L45" s="846"/>
      <c r="M45" s="847"/>
      <c r="N45" s="847"/>
      <c r="O45" s="847"/>
      <c r="P45" s="848"/>
      <c r="Q45" s="88"/>
      <c r="R45" s="865"/>
      <c r="S45" s="865"/>
      <c r="T45" s="865"/>
      <c r="U45" s="866"/>
    </row>
    <row r="46" spans="2:21" s="84" customFormat="1" ht="16" customHeight="1">
      <c r="B46" s="106"/>
      <c r="E46" s="108" t="s">
        <v>117</v>
      </c>
      <c r="F46" s="33"/>
      <c r="G46" s="843"/>
      <c r="H46" s="844"/>
      <c r="I46" s="845"/>
      <c r="J46" s="25"/>
      <c r="K46" s="27"/>
      <c r="L46" s="843"/>
      <c r="M46" s="844"/>
      <c r="N46" s="844"/>
      <c r="O46" s="844"/>
      <c r="P46" s="845"/>
      <c r="Q46" s="88"/>
      <c r="R46" s="865"/>
      <c r="S46" s="865"/>
      <c r="T46" s="865"/>
      <c r="U46" s="866"/>
    </row>
    <row r="47" spans="2:21" s="84" customFormat="1" ht="16" customHeight="1">
      <c r="B47" s="106"/>
      <c r="E47" s="109" t="s">
        <v>118</v>
      </c>
      <c r="F47" s="32"/>
      <c r="G47" s="846"/>
      <c r="H47" s="847"/>
      <c r="I47" s="848"/>
      <c r="J47" s="22"/>
      <c r="K47" s="26"/>
      <c r="L47" s="846"/>
      <c r="M47" s="847"/>
      <c r="N47" s="847"/>
      <c r="O47" s="847"/>
      <c r="P47" s="848"/>
      <c r="Q47" s="88"/>
      <c r="R47" s="865"/>
      <c r="S47" s="865"/>
      <c r="T47" s="865"/>
      <c r="U47" s="866"/>
    </row>
    <row r="48" spans="2:21" s="84" customFormat="1" ht="16" customHeight="1">
      <c r="B48" s="106"/>
      <c r="E48" s="108" t="s">
        <v>119</v>
      </c>
      <c r="F48" s="33"/>
      <c r="G48" s="843"/>
      <c r="H48" s="844"/>
      <c r="I48" s="845"/>
      <c r="J48" s="25"/>
      <c r="K48" s="27"/>
      <c r="L48" s="843"/>
      <c r="M48" s="844"/>
      <c r="N48" s="844"/>
      <c r="O48" s="844"/>
      <c r="P48" s="845"/>
      <c r="Q48" s="88"/>
      <c r="R48" s="865"/>
      <c r="S48" s="865"/>
      <c r="T48" s="865"/>
      <c r="U48" s="866"/>
    </row>
    <row r="49" spans="2:21" s="84" customFormat="1" ht="16" customHeight="1">
      <c r="B49" s="106"/>
      <c r="E49" s="109" t="s">
        <v>120</v>
      </c>
      <c r="F49" s="32"/>
      <c r="G49" s="846"/>
      <c r="H49" s="847"/>
      <c r="I49" s="848"/>
      <c r="J49" s="22"/>
      <c r="K49" s="26"/>
      <c r="L49" s="846"/>
      <c r="M49" s="847"/>
      <c r="N49" s="847"/>
      <c r="O49" s="847"/>
      <c r="P49" s="848"/>
      <c r="Q49" s="88"/>
      <c r="R49" s="865"/>
      <c r="S49" s="865"/>
      <c r="T49" s="865"/>
      <c r="U49" s="866"/>
    </row>
    <row r="50" spans="2:21" s="84" customFormat="1" ht="16" customHeight="1">
      <c r="B50" s="106"/>
      <c r="E50" s="108" t="s">
        <v>121</v>
      </c>
      <c r="F50" s="33"/>
      <c r="G50" s="843"/>
      <c r="H50" s="844"/>
      <c r="I50" s="845"/>
      <c r="J50" s="25"/>
      <c r="K50" s="27"/>
      <c r="L50" s="843"/>
      <c r="M50" s="844"/>
      <c r="N50" s="844"/>
      <c r="O50" s="844"/>
      <c r="P50" s="845"/>
      <c r="U50" s="105"/>
    </row>
    <row r="51" spans="2:21" s="84" customFormat="1" ht="16" customHeight="1">
      <c r="B51" s="106"/>
      <c r="E51" s="109" t="s">
        <v>122</v>
      </c>
      <c r="F51" s="32"/>
      <c r="G51" s="846"/>
      <c r="H51" s="847"/>
      <c r="I51" s="848"/>
      <c r="J51" s="28"/>
      <c r="K51" s="29"/>
      <c r="L51" s="846"/>
      <c r="M51" s="847"/>
      <c r="N51" s="847"/>
      <c r="O51" s="847"/>
      <c r="P51" s="848"/>
      <c r="U51" s="105"/>
    </row>
    <row r="52" spans="2:21" s="84" customFormat="1" ht="16" customHeight="1" thickBot="1">
      <c r="B52" s="104"/>
      <c r="D52" s="90"/>
      <c r="E52" s="510" t="s">
        <v>123</v>
      </c>
      <c r="F52" s="34"/>
      <c r="G52" s="873"/>
      <c r="H52" s="874"/>
      <c r="I52" s="875"/>
      <c r="J52" s="30"/>
      <c r="K52" s="31"/>
      <c r="L52" s="873"/>
      <c r="M52" s="874"/>
      <c r="N52" s="874"/>
      <c r="O52" s="874"/>
      <c r="P52" s="875"/>
      <c r="U52" s="105"/>
    </row>
    <row r="53" spans="2:21" s="84" customFormat="1" ht="30" customHeight="1" thickTop="1" thickBot="1">
      <c r="B53" s="104"/>
      <c r="E53" s="90"/>
      <c r="F53" s="90"/>
      <c r="G53" s="90"/>
      <c r="H53" s="90"/>
      <c r="I53" s="90"/>
      <c r="J53" s="511">
        <f>SUM(J28:J52)</f>
        <v>0</v>
      </c>
      <c r="K53" s="513" t="s">
        <v>270</v>
      </c>
      <c r="L53" s="116"/>
      <c r="M53" s="90"/>
      <c r="N53" s="90"/>
      <c r="O53" s="90"/>
      <c r="P53" s="90"/>
      <c r="U53" s="105"/>
    </row>
    <row r="54" spans="2:21" s="84" customFormat="1" ht="26" customHeight="1">
      <c r="B54" s="104"/>
      <c r="E54" s="90"/>
      <c r="F54" s="90"/>
      <c r="G54" s="90"/>
      <c r="H54" s="90"/>
      <c r="I54" s="90"/>
      <c r="J54" s="169"/>
      <c r="K54" s="170"/>
      <c r="L54" s="116"/>
      <c r="M54" s="90"/>
      <c r="N54" s="90"/>
      <c r="O54" s="90"/>
      <c r="P54" s="90"/>
      <c r="U54" s="105"/>
    </row>
    <row r="55" spans="2:21" s="84" customFormat="1" ht="28" customHeight="1">
      <c r="B55" s="104"/>
      <c r="E55" s="90"/>
      <c r="F55" s="90"/>
      <c r="G55" s="90"/>
      <c r="H55" s="90"/>
      <c r="I55" s="90"/>
      <c r="J55" s="169"/>
      <c r="K55" s="170"/>
      <c r="L55" s="116"/>
      <c r="M55" s="90"/>
      <c r="N55" s="90"/>
      <c r="O55" s="90"/>
      <c r="P55" s="90"/>
      <c r="U55" s="105"/>
    </row>
    <row r="56" spans="2:21" s="84" customFormat="1" ht="28" customHeight="1">
      <c r="B56" s="104"/>
      <c r="E56" s="90"/>
      <c r="F56" s="90"/>
      <c r="G56" s="90"/>
      <c r="H56" s="90"/>
      <c r="I56" s="90"/>
      <c r="J56" s="169"/>
      <c r="K56" s="170"/>
      <c r="L56" s="116"/>
      <c r="M56" s="90"/>
      <c r="N56" s="90"/>
      <c r="O56" s="90"/>
      <c r="P56" s="90"/>
      <c r="U56" s="105"/>
    </row>
    <row r="57" spans="2:21" s="84" customFormat="1" ht="28" customHeight="1">
      <c r="B57" s="104"/>
      <c r="E57" s="90"/>
      <c r="F57" s="90"/>
      <c r="G57" s="90"/>
      <c r="H57" s="90"/>
      <c r="I57" s="90"/>
      <c r="J57" s="169"/>
      <c r="K57" s="170"/>
      <c r="L57" s="116"/>
      <c r="M57" s="90"/>
      <c r="N57" s="90"/>
      <c r="O57" s="90"/>
      <c r="P57" s="90"/>
      <c r="U57" s="105"/>
    </row>
    <row r="58" spans="2:21" s="84" customFormat="1" ht="28" customHeight="1">
      <c r="B58" s="481"/>
      <c r="C58" s="482"/>
      <c r="D58" s="482"/>
      <c r="E58" s="482"/>
      <c r="F58" s="482"/>
      <c r="G58" s="482"/>
      <c r="H58" s="426" t="s">
        <v>274</v>
      </c>
      <c r="I58" s="379" t="s">
        <v>275</v>
      </c>
      <c r="J58" s="421"/>
      <c r="K58" s="482"/>
      <c r="L58" s="482"/>
      <c r="M58" s="482"/>
      <c r="N58" s="482"/>
      <c r="O58" s="482"/>
      <c r="P58" s="482"/>
      <c r="Q58" s="482"/>
      <c r="R58" s="482"/>
      <c r="S58" s="482"/>
      <c r="T58" s="482"/>
      <c r="U58" s="483"/>
    </row>
    <row r="59" spans="2:21" s="84" customFormat="1" ht="28" customHeight="1">
      <c r="B59" s="104"/>
      <c r="E59" s="90"/>
      <c r="F59" s="90"/>
      <c r="G59" s="90"/>
      <c r="H59" s="90"/>
      <c r="I59" s="90"/>
      <c r="J59" s="169"/>
      <c r="K59" s="170"/>
      <c r="L59" s="116"/>
      <c r="M59" s="90"/>
      <c r="N59" s="90"/>
      <c r="O59" s="90"/>
      <c r="P59" s="90"/>
      <c r="U59" s="105"/>
    </row>
    <row r="60" spans="2:21" s="84" customFormat="1" ht="12" customHeight="1">
      <c r="B60" s="104"/>
      <c r="I60" s="117"/>
      <c r="J60" s="103"/>
      <c r="U60" s="105"/>
    </row>
    <row r="61" spans="2:21" s="84" customFormat="1" ht="11" customHeight="1">
      <c r="B61" s="104"/>
      <c r="I61" s="117"/>
      <c r="J61" s="103"/>
      <c r="U61" s="613"/>
    </row>
    <row r="62" spans="2:21" s="84" customFormat="1" ht="16" customHeight="1" thickBot="1">
      <c r="B62" s="118"/>
      <c r="C62" s="119"/>
      <c r="D62" s="119"/>
      <c r="E62" s="119"/>
      <c r="F62" s="119"/>
      <c r="G62" s="119"/>
      <c r="H62" s="119"/>
      <c r="I62" s="120"/>
      <c r="J62" s="120"/>
      <c r="K62" s="119"/>
      <c r="L62" s="119"/>
      <c r="M62" s="119"/>
      <c r="N62" s="119"/>
      <c r="O62" s="119"/>
      <c r="P62" s="119"/>
      <c r="Q62" s="119"/>
      <c r="R62" s="119"/>
      <c r="S62" s="119"/>
      <c r="T62" s="119"/>
      <c r="U62" s="614" t="str">
        <f>Info!O48</f>
        <v>Copyright © 2025 Clem Harrod. All rights reserved. ISBN: 978-1-7347452-6-9</v>
      </c>
    </row>
    <row r="63" spans="2:21" s="84" customFormat="1" ht="12.75" customHeight="1" thickTop="1"/>
    <row r="64" spans="2:21" s="84" customFormat="1" ht="12.75" customHeight="1"/>
    <row r="65" s="84" customFormat="1" ht="12" customHeight="1"/>
    <row r="66" s="84" customFormat="1" ht="12" customHeight="1"/>
    <row r="67" s="84" customFormat="1"/>
    <row r="68" s="84" customFormat="1" ht="12" customHeight="1"/>
    <row r="69" s="84" customFormat="1" ht="12" customHeight="1"/>
    <row r="70" s="84" customFormat="1" ht="12" customHeight="1"/>
    <row r="71" s="84" customFormat="1"/>
    <row r="72" s="84" customFormat="1"/>
    <row r="73" s="84" customFormat="1"/>
    <row r="74" s="84" customFormat="1"/>
    <row r="75" s="84" customFormat="1"/>
    <row r="76" s="84" customFormat="1"/>
    <row r="77" s="84" customFormat="1"/>
    <row r="78" s="84" customFormat="1"/>
    <row r="79" s="84" customFormat="1"/>
    <row r="80" s="84" customFormat="1"/>
    <row r="81" spans="31:31" s="84" customFormat="1"/>
    <row r="82" spans="31:31" s="84" customFormat="1"/>
    <row r="83" spans="31:31" s="84" customFormat="1"/>
    <row r="84" spans="31:31" s="84" customFormat="1" ht="15" customHeight="1"/>
    <row r="85" spans="31:31" s="84" customFormat="1"/>
    <row r="86" spans="31:31" s="84" customFormat="1"/>
    <row r="87" spans="31:31" s="84" customFormat="1"/>
    <row r="88" spans="31:31" s="84" customFormat="1"/>
    <row r="89" spans="31:31" s="84" customFormat="1"/>
    <row r="90" spans="31:31" s="84" customFormat="1"/>
    <row r="91" spans="31:31" s="84" customFormat="1"/>
    <row r="92" spans="31:31" s="84" customFormat="1"/>
    <row r="93" spans="31:31" s="84" customFormat="1"/>
    <row r="94" spans="31:31" s="84" customFormat="1"/>
    <row r="95" spans="31:31" s="84" customFormat="1"/>
    <row r="96" spans="31:31" s="84" customFormat="1">
      <c r="AE96" s="122"/>
    </row>
    <row r="97" spans="32:32" s="84" customFormat="1"/>
    <row r="98" spans="32:32" s="84" customFormat="1"/>
    <row r="99" spans="32:32" s="84" customFormat="1"/>
    <row r="100" spans="32:32" s="84" customFormat="1"/>
    <row r="101" spans="32:32" s="84" customFormat="1"/>
    <row r="102" spans="32:32" s="84" customFormat="1"/>
    <row r="103" spans="32:32" s="84" customFormat="1">
      <c r="AF103" s="122"/>
    </row>
    <row r="104" spans="32:32" s="84" customFormat="1"/>
    <row r="105" spans="32:32" s="84" customFormat="1"/>
    <row r="106" spans="32:32" s="84" customFormat="1"/>
    <row r="107" spans="32:32" s="84" customFormat="1"/>
    <row r="108" spans="32:32" s="84" customFormat="1"/>
    <row r="109" spans="32:32" s="84" customFormat="1"/>
    <row r="110" spans="32:32" s="84" customFormat="1"/>
    <row r="111" spans="32:32" s="84" customFormat="1"/>
    <row r="112" spans="32:32" s="84" customFormat="1"/>
    <row r="113" s="84" customFormat="1"/>
    <row r="114" s="84" customFormat="1"/>
    <row r="115" s="84" customFormat="1"/>
    <row r="116" s="84" customFormat="1"/>
    <row r="117" s="84" customFormat="1"/>
    <row r="118" s="84" customFormat="1"/>
    <row r="119" s="84" customFormat="1"/>
    <row r="120" s="84" customFormat="1"/>
    <row r="121" s="84" customFormat="1"/>
    <row r="122" s="84" customFormat="1"/>
    <row r="123" s="84" customFormat="1" ht="15" customHeight="1"/>
    <row r="124" s="84" customFormat="1"/>
    <row r="125" s="84" customFormat="1"/>
    <row r="126" s="84" customFormat="1"/>
    <row r="127" s="84" customFormat="1"/>
    <row r="128" s="84" customFormat="1"/>
    <row r="129" spans="7:31" ht="15" customHeight="1">
      <c r="X129" s="84"/>
    </row>
    <row r="130" spans="7:31">
      <c r="X130" s="84"/>
    </row>
    <row r="131" spans="7:31">
      <c r="X131" s="84"/>
    </row>
    <row r="132" spans="7:31">
      <c r="X132" s="84"/>
    </row>
    <row r="133" spans="7:31">
      <c r="G133" s="123"/>
      <c r="T133" s="124"/>
      <c r="X133" s="84"/>
      <c r="AE133" s="122"/>
    </row>
    <row r="134" spans="7:31">
      <c r="G134" s="123"/>
      <c r="R134" s="125"/>
      <c r="S134" s="125"/>
      <c r="T134" s="124"/>
      <c r="U134" s="122"/>
      <c r="X134" s="92"/>
      <c r="Y134" s="126"/>
      <c r="AA134" s="122"/>
      <c r="AB134" s="88"/>
    </row>
    <row r="135" spans="7:31">
      <c r="T135" s="127"/>
      <c r="U135" s="122"/>
      <c r="X135" s="92"/>
      <c r="Y135" s="122"/>
      <c r="AA135" s="122"/>
      <c r="AB135" s="88"/>
    </row>
    <row r="136" spans="7:31">
      <c r="T136" s="127"/>
      <c r="X136" s="128"/>
      <c r="Y136" s="129"/>
      <c r="Z136" s="129"/>
      <c r="AA136" s="122"/>
      <c r="AB136" s="130"/>
    </row>
    <row r="137" spans="7:31">
      <c r="T137" s="127"/>
      <c r="X137" s="128"/>
      <c r="Y137" s="126"/>
      <c r="Z137" s="126"/>
      <c r="AA137" s="122"/>
      <c r="AB137" s="130"/>
    </row>
    <row r="138" spans="7:31">
      <c r="T138" s="127"/>
      <c r="X138" s="128"/>
      <c r="Y138" s="126"/>
      <c r="Z138" s="126"/>
      <c r="AA138" s="122"/>
      <c r="AB138" s="88"/>
    </row>
    <row r="139" spans="7:31">
      <c r="T139" s="127"/>
      <c r="X139" s="128"/>
      <c r="Y139" s="129"/>
      <c r="Z139" s="129"/>
      <c r="AA139" s="122"/>
      <c r="AB139" s="88"/>
    </row>
    <row r="140" spans="7:31">
      <c r="T140" s="127"/>
      <c r="X140" s="128"/>
      <c r="Y140" s="126"/>
      <c r="Z140" s="126"/>
      <c r="AA140" s="122"/>
      <c r="AB140" s="88"/>
    </row>
    <row r="141" spans="7:31">
      <c r="T141" s="127"/>
      <c r="X141" s="128"/>
      <c r="Y141" s="122"/>
      <c r="Z141" s="129"/>
      <c r="AA141" s="122"/>
      <c r="AB141" s="88"/>
    </row>
    <row r="142" spans="7:31">
      <c r="T142" s="127"/>
      <c r="X142" s="128"/>
      <c r="Y142" s="122"/>
      <c r="Z142" s="129"/>
      <c r="AA142" s="122"/>
      <c r="AB142" s="131"/>
    </row>
    <row r="143" spans="7:31">
      <c r="T143" s="127"/>
      <c r="W143" s="128"/>
      <c r="X143" s="128"/>
      <c r="Y143" s="126"/>
      <c r="Z143" s="126"/>
      <c r="AA143" s="122"/>
      <c r="AB143" s="88"/>
    </row>
    <row r="144" spans="7:31">
      <c r="T144" s="127"/>
      <c r="X144" s="128"/>
      <c r="Y144" s="129"/>
      <c r="Z144" s="129"/>
      <c r="AA144" s="122"/>
      <c r="AB144" s="88"/>
    </row>
    <row r="145" spans="20:28">
      <c r="T145" s="127"/>
      <c r="W145" s="128"/>
      <c r="X145" s="128"/>
      <c r="Y145" s="128"/>
      <c r="Z145" s="129"/>
      <c r="AA145" s="122"/>
      <c r="AB145" s="88"/>
    </row>
    <row r="146" spans="20:28">
      <c r="T146" s="127"/>
      <c r="X146" s="128"/>
      <c r="Y146" s="126"/>
      <c r="Z146" s="126"/>
      <c r="AA146" s="122"/>
      <c r="AB146" s="88"/>
    </row>
    <row r="147" spans="20:28">
      <c r="T147" s="132"/>
      <c r="X147" s="128"/>
      <c r="Y147" s="126"/>
      <c r="Z147" s="126"/>
      <c r="AA147" s="122"/>
      <c r="AB147" s="88"/>
    </row>
    <row r="148" spans="20:28">
      <c r="T148" s="132"/>
      <c r="X148" s="128"/>
      <c r="Y148" s="129"/>
      <c r="Z148" s="129"/>
      <c r="AA148" s="122"/>
      <c r="AB148" s="88"/>
    </row>
    <row r="149" spans="20:28">
      <c r="T149" s="132"/>
      <c r="X149" s="128"/>
      <c r="Y149" s="122"/>
      <c r="AA149" s="122"/>
      <c r="AB149" s="88"/>
    </row>
    <row r="150" spans="20:28">
      <c r="T150" s="132"/>
      <c r="X150" s="128"/>
      <c r="Y150" s="126"/>
      <c r="Z150" s="126"/>
      <c r="AA150" s="122"/>
      <c r="AB150" s="88"/>
    </row>
    <row r="151" spans="20:28">
      <c r="T151" s="127"/>
      <c r="X151" s="128"/>
      <c r="Y151" s="126"/>
      <c r="Z151" s="126"/>
      <c r="AA151" s="122"/>
      <c r="AB151" s="133"/>
    </row>
    <row r="152" spans="20:28">
      <c r="T152" s="127"/>
      <c r="X152" s="128"/>
      <c r="Y152" s="126"/>
      <c r="Z152" s="126"/>
      <c r="AA152" s="122"/>
    </row>
    <row r="153" spans="20:28">
      <c r="T153" s="127"/>
      <c r="X153" s="128"/>
      <c r="Y153" s="126"/>
      <c r="Z153" s="126"/>
      <c r="AA153" s="122"/>
    </row>
    <row r="154" spans="20:28">
      <c r="T154" s="127"/>
      <c r="X154" s="128"/>
      <c r="Y154" s="126"/>
      <c r="Z154" s="126"/>
      <c r="AA154" s="122"/>
    </row>
    <row r="155" spans="20:28">
      <c r="T155" s="127"/>
      <c r="X155" s="128"/>
      <c r="AA155" s="122"/>
    </row>
    <row r="156" spans="20:28">
      <c r="T156" s="127"/>
      <c r="X156" s="128"/>
      <c r="AA156" s="122"/>
    </row>
    <row r="157" spans="20:28">
      <c r="T157" s="127"/>
      <c r="X157" s="128"/>
      <c r="Y157" s="122"/>
      <c r="AA157" s="122"/>
    </row>
    <row r="158" spans="20:28">
      <c r="T158" s="127"/>
      <c r="X158" s="128"/>
      <c r="Y158" s="122"/>
      <c r="AA158" s="122"/>
    </row>
    <row r="159" spans="20:28">
      <c r="T159" s="127"/>
      <c r="X159" s="128"/>
      <c r="Y159" s="122"/>
      <c r="Z159" s="129"/>
      <c r="AA159" s="122"/>
    </row>
    <row r="160" spans="20:28">
      <c r="T160" s="127"/>
      <c r="X160" s="128"/>
      <c r="Y160" s="122"/>
      <c r="AA160" s="122"/>
    </row>
    <row r="161" spans="20:29">
      <c r="T161" s="127"/>
      <c r="X161" s="128"/>
      <c r="Y161" s="126"/>
      <c r="Z161" s="126"/>
      <c r="AA161" s="122"/>
    </row>
    <row r="162" spans="20:29">
      <c r="T162" s="127"/>
      <c r="X162" s="128"/>
      <c r="Y162" s="122"/>
      <c r="Z162" s="134"/>
      <c r="AA162" s="122"/>
    </row>
    <row r="163" spans="20:29">
      <c r="T163" s="127"/>
      <c r="X163" s="128"/>
      <c r="Y163" s="135"/>
      <c r="Z163" s="135"/>
      <c r="AA163" s="122"/>
    </row>
    <row r="164" spans="20:29">
      <c r="T164" s="127"/>
      <c r="X164" s="128"/>
      <c r="Y164" s="135"/>
      <c r="Z164" s="135"/>
      <c r="AA164" s="122"/>
    </row>
    <row r="165" spans="20:29" ht="16">
      <c r="T165" s="136"/>
      <c r="X165" s="128"/>
      <c r="AA165" s="122"/>
    </row>
    <row r="166" spans="20:29" ht="16">
      <c r="T166" s="137"/>
      <c r="U166" s="136"/>
      <c r="V166" s="138"/>
      <c r="W166" s="138"/>
      <c r="X166" s="139"/>
    </row>
    <row r="167" spans="20:29">
      <c r="T167" s="137"/>
      <c r="U167" s="92"/>
      <c r="X167" s="84"/>
    </row>
    <row r="168" spans="20:29" ht="15">
      <c r="T168" s="140"/>
      <c r="U168" s="141"/>
      <c r="X168" s="84"/>
    </row>
    <row r="169" spans="20:29">
      <c r="T169" s="142"/>
      <c r="U169" s="92"/>
      <c r="X169" s="84"/>
      <c r="Y169" s="141"/>
    </row>
    <row r="170" spans="20:29">
      <c r="T170" s="142"/>
      <c r="U170" s="92"/>
      <c r="X170" s="84"/>
    </row>
    <row r="171" spans="20:29">
      <c r="U171" s="92"/>
      <c r="X171" s="84"/>
    </row>
    <row r="172" spans="20:29">
      <c r="X172" s="139"/>
    </row>
    <row r="173" spans="20:29">
      <c r="X173" s="143"/>
      <c r="Y173" s="122"/>
    </row>
    <row r="174" spans="20:29">
      <c r="X174" s="84"/>
    </row>
    <row r="175" spans="20:29">
      <c r="X175" s="84"/>
    </row>
    <row r="176" spans="20:29">
      <c r="X176" s="84"/>
      <c r="AC176" s="92"/>
    </row>
    <row r="177" spans="29:29" s="84" customFormat="1">
      <c r="AC177" s="92"/>
    </row>
    <row r="178" spans="29:29" s="84" customFormat="1">
      <c r="AC178" s="92"/>
    </row>
    <row r="179" spans="29:29" s="84" customFormat="1">
      <c r="AC179" s="92"/>
    </row>
    <row r="180" spans="29:29" s="84" customFormat="1">
      <c r="AC180" s="92"/>
    </row>
    <row r="181" spans="29:29" s="84" customFormat="1">
      <c r="AC181" s="92"/>
    </row>
    <row r="182" spans="29:29" s="84" customFormat="1">
      <c r="AC182" s="92"/>
    </row>
    <row r="183" spans="29:29" s="84" customFormat="1">
      <c r="AC183" s="92"/>
    </row>
    <row r="184" spans="29:29" s="84" customFormat="1">
      <c r="AC184" s="92"/>
    </row>
    <row r="185" spans="29:29" s="84" customFormat="1">
      <c r="AC185" s="92"/>
    </row>
    <row r="186" spans="29:29" s="84" customFormat="1">
      <c r="AC186" s="92"/>
    </row>
    <row r="187" spans="29:29" s="84" customFormat="1">
      <c r="AC187" s="92"/>
    </row>
    <row r="188" spans="29:29" s="84" customFormat="1">
      <c r="AC188" s="92"/>
    </row>
    <row r="189" spans="29:29" s="84" customFormat="1">
      <c r="AC189" s="92"/>
    </row>
    <row r="190" spans="29:29" s="84" customFormat="1">
      <c r="AC190" s="92"/>
    </row>
    <row r="191" spans="29:29" s="84" customFormat="1">
      <c r="AC191" s="92"/>
    </row>
    <row r="192" spans="29:29" s="84" customFormat="1">
      <c r="AC192" s="92"/>
    </row>
    <row r="193" spans="29:29" s="84" customFormat="1">
      <c r="AC193" s="92"/>
    </row>
    <row r="194" spans="29:29" s="84" customFormat="1">
      <c r="AC194" s="92"/>
    </row>
    <row r="195" spans="29:29" s="84" customFormat="1">
      <c r="AC195" s="92"/>
    </row>
    <row r="196" spans="29:29" s="84" customFormat="1">
      <c r="AC196" s="92"/>
    </row>
    <row r="197" spans="29:29" s="84" customFormat="1">
      <c r="AC197" s="92"/>
    </row>
    <row r="198" spans="29:29" s="84" customFormat="1">
      <c r="AC198" s="92"/>
    </row>
    <row r="199" spans="29:29" s="84" customFormat="1">
      <c r="AC199" s="92"/>
    </row>
    <row r="200" spans="29:29" s="84" customFormat="1">
      <c r="AC200" s="92"/>
    </row>
    <row r="201" spans="29:29" s="84" customFormat="1">
      <c r="AC201" s="92"/>
    </row>
    <row r="202" spans="29:29" s="84" customFormat="1">
      <c r="AC202" s="92"/>
    </row>
    <row r="203" spans="29:29" s="84" customFormat="1">
      <c r="AC203" s="92"/>
    </row>
    <row r="204" spans="29:29" s="84" customFormat="1">
      <c r="AC204" s="92"/>
    </row>
    <row r="205" spans="29:29" s="84" customFormat="1">
      <c r="AC205" s="92"/>
    </row>
    <row r="206" spans="29:29" s="84" customFormat="1">
      <c r="AC206" s="92"/>
    </row>
    <row r="207" spans="29:29" s="84" customFormat="1">
      <c r="AC207" s="92"/>
    </row>
    <row r="208" spans="29:29" s="84" customFormat="1">
      <c r="AC208" s="92"/>
    </row>
    <row r="209" spans="29:29" s="84" customFormat="1">
      <c r="AC209" s="92"/>
    </row>
    <row r="210" spans="29:29" s="84" customFormat="1">
      <c r="AC210" s="92"/>
    </row>
    <row r="211" spans="29:29" s="84" customFormat="1">
      <c r="AC211" s="92"/>
    </row>
    <row r="212" spans="29:29" s="84" customFormat="1">
      <c r="AC212" s="92"/>
    </row>
    <row r="213" spans="29:29" s="84" customFormat="1">
      <c r="AC213" s="92"/>
    </row>
    <row r="214" spans="29:29" s="84" customFormat="1">
      <c r="AC214" s="92"/>
    </row>
    <row r="215" spans="29:29" s="84" customFormat="1">
      <c r="AC215" s="92"/>
    </row>
    <row r="216" spans="29:29" s="84" customFormat="1">
      <c r="AC216" s="92"/>
    </row>
    <row r="217" spans="29:29" s="84" customFormat="1">
      <c r="AC217" s="92"/>
    </row>
    <row r="218" spans="29:29" s="84" customFormat="1">
      <c r="AC218" s="92"/>
    </row>
    <row r="219" spans="29:29" s="84" customFormat="1">
      <c r="AC219" s="92"/>
    </row>
    <row r="220" spans="29:29" s="84" customFormat="1">
      <c r="AC220" s="92"/>
    </row>
    <row r="221" spans="29:29" s="84" customFormat="1">
      <c r="AC221" s="92"/>
    </row>
    <row r="222" spans="29:29" s="84" customFormat="1">
      <c r="AC222" s="92"/>
    </row>
    <row r="223" spans="29:29" s="84" customFormat="1">
      <c r="AC223" s="92"/>
    </row>
    <row r="224" spans="29:29" s="84" customFormat="1">
      <c r="AC224" s="92"/>
    </row>
    <row r="225" spans="29:29" s="84" customFormat="1">
      <c r="AC225" s="92"/>
    </row>
    <row r="226" spans="29:29" s="84" customFormat="1">
      <c r="AC226" s="92"/>
    </row>
    <row r="227" spans="29:29" s="84" customFormat="1">
      <c r="AC227" s="92"/>
    </row>
    <row r="228" spans="29:29" s="84" customFormat="1">
      <c r="AC228" s="92"/>
    </row>
    <row r="229" spans="29:29" s="84" customFormat="1">
      <c r="AC229" s="92"/>
    </row>
    <row r="230" spans="29:29" s="84" customFormat="1">
      <c r="AC230" s="92"/>
    </row>
    <row r="231" spans="29:29" s="84" customFormat="1">
      <c r="AC231" s="92"/>
    </row>
    <row r="232" spans="29:29" s="84" customFormat="1">
      <c r="AC232" s="92"/>
    </row>
    <row r="233" spans="29:29" s="84" customFormat="1">
      <c r="AC233" s="92"/>
    </row>
    <row r="234" spans="29:29" s="84" customFormat="1">
      <c r="AC234" s="92"/>
    </row>
    <row r="235" spans="29:29" s="84" customFormat="1">
      <c r="AC235" s="92"/>
    </row>
    <row r="236" spans="29:29" s="84" customFormat="1">
      <c r="AC236" s="92"/>
    </row>
    <row r="237" spans="29:29" s="84" customFormat="1">
      <c r="AC237" s="92"/>
    </row>
    <row r="238" spans="29:29" s="84" customFormat="1">
      <c r="AC238" s="92"/>
    </row>
    <row r="239" spans="29:29" s="84" customFormat="1">
      <c r="AC239" s="92"/>
    </row>
    <row r="240" spans="29:29" s="84" customFormat="1">
      <c r="AC240" s="92"/>
    </row>
    <row r="241" spans="29:29" s="84" customFormat="1">
      <c r="AC241" s="92"/>
    </row>
    <row r="242" spans="29:29" s="84" customFormat="1">
      <c r="AC242" s="92"/>
    </row>
    <row r="243" spans="29:29" s="84" customFormat="1">
      <c r="AC243" s="92"/>
    </row>
    <row r="244" spans="29:29" s="84" customFormat="1">
      <c r="AC244" s="92"/>
    </row>
    <row r="245" spans="29:29" s="84" customFormat="1">
      <c r="AC245" s="92"/>
    </row>
    <row r="246" spans="29:29" s="84" customFormat="1">
      <c r="AC246" s="92"/>
    </row>
    <row r="247" spans="29:29" s="84" customFormat="1">
      <c r="AC247" s="92"/>
    </row>
    <row r="248" spans="29:29" s="84" customFormat="1">
      <c r="AC248" s="92"/>
    </row>
    <row r="249" spans="29:29" s="84" customFormat="1">
      <c r="AC249" s="92"/>
    </row>
    <row r="250" spans="29:29" s="84" customFormat="1">
      <c r="AC250" s="92"/>
    </row>
    <row r="251" spans="29:29" s="84" customFormat="1">
      <c r="AC251" s="92"/>
    </row>
    <row r="252" spans="29:29" s="84" customFormat="1">
      <c r="AC252" s="92"/>
    </row>
    <row r="253" spans="29:29" s="84" customFormat="1">
      <c r="AC253" s="92"/>
    </row>
    <row r="254" spans="29:29" s="84" customFormat="1">
      <c r="AC254" s="92"/>
    </row>
    <row r="255" spans="29:29" s="84" customFormat="1">
      <c r="AC255" s="92"/>
    </row>
    <row r="256" spans="29:29" s="84" customFormat="1">
      <c r="AC256" s="92"/>
    </row>
    <row r="257" spans="29:29" s="84" customFormat="1">
      <c r="AC257" s="92"/>
    </row>
    <row r="258" spans="29:29" s="84" customFormat="1">
      <c r="AC258" s="92"/>
    </row>
    <row r="259" spans="29:29" s="84" customFormat="1">
      <c r="AC259" s="92"/>
    </row>
    <row r="260" spans="29:29" s="84" customFormat="1">
      <c r="AC260" s="92"/>
    </row>
    <row r="261" spans="29:29" s="84" customFormat="1">
      <c r="AC261" s="92"/>
    </row>
    <row r="262" spans="29:29" s="84" customFormat="1">
      <c r="AC262" s="92"/>
    </row>
    <row r="263" spans="29:29" s="84" customFormat="1">
      <c r="AC263" s="92"/>
    </row>
    <row r="264" spans="29:29" s="84" customFormat="1">
      <c r="AC264" s="92"/>
    </row>
    <row r="265" spans="29:29" s="84" customFormat="1">
      <c r="AC265" s="92"/>
    </row>
    <row r="266" spans="29:29" s="84" customFormat="1">
      <c r="AC266" s="92"/>
    </row>
    <row r="267" spans="29:29" s="84" customFormat="1">
      <c r="AC267" s="92"/>
    </row>
    <row r="268" spans="29:29" s="84" customFormat="1">
      <c r="AC268" s="92"/>
    </row>
    <row r="269" spans="29:29" s="84" customFormat="1">
      <c r="AC269" s="92"/>
    </row>
    <row r="270" spans="29:29" s="84" customFormat="1">
      <c r="AC270" s="92"/>
    </row>
    <row r="271" spans="29:29" s="84" customFormat="1">
      <c r="AC271" s="92"/>
    </row>
    <row r="272" spans="29:29" s="84" customFormat="1">
      <c r="AC272" s="92"/>
    </row>
    <row r="273" spans="29:29" s="84" customFormat="1">
      <c r="AC273" s="92"/>
    </row>
    <row r="274" spans="29:29" s="84" customFormat="1">
      <c r="AC274" s="92"/>
    </row>
    <row r="275" spans="29:29" s="84" customFormat="1">
      <c r="AC275" s="92"/>
    </row>
    <row r="276" spans="29:29" s="84" customFormat="1">
      <c r="AC276" s="92"/>
    </row>
    <row r="277" spans="29:29" s="84" customFormat="1">
      <c r="AC277" s="92"/>
    </row>
    <row r="278" spans="29:29" s="84" customFormat="1">
      <c r="AC278" s="92"/>
    </row>
    <row r="279" spans="29:29" s="84" customFormat="1">
      <c r="AC279" s="92"/>
    </row>
    <row r="280" spans="29:29" s="84" customFormat="1">
      <c r="AC280" s="92"/>
    </row>
    <row r="281" spans="29:29" s="84" customFormat="1">
      <c r="AC281" s="92"/>
    </row>
    <row r="282" spans="29:29" s="84" customFormat="1">
      <c r="AC282" s="92"/>
    </row>
    <row r="283" spans="29:29" s="84" customFormat="1">
      <c r="AC283" s="92"/>
    </row>
    <row r="284" spans="29:29" s="84" customFormat="1">
      <c r="AC284" s="92"/>
    </row>
    <row r="285" spans="29:29" s="84" customFormat="1">
      <c r="AC285" s="92"/>
    </row>
    <row r="286" spans="29:29" s="84" customFormat="1">
      <c r="AC286" s="92"/>
    </row>
    <row r="287" spans="29:29" s="84" customFormat="1">
      <c r="AC287" s="92"/>
    </row>
    <row r="288" spans="29:29" s="84" customFormat="1">
      <c r="AC288" s="92"/>
    </row>
    <row r="289" spans="29:29" s="84" customFormat="1">
      <c r="AC289" s="92"/>
    </row>
    <row r="290" spans="29:29" s="84" customFormat="1">
      <c r="AC290" s="92"/>
    </row>
    <row r="291" spans="29:29" s="84" customFormat="1">
      <c r="AC291" s="92"/>
    </row>
    <row r="292" spans="29:29" s="84" customFormat="1">
      <c r="AC292" s="92"/>
    </row>
    <row r="293" spans="29:29" s="84" customFormat="1">
      <c r="AC293" s="92"/>
    </row>
    <row r="294" spans="29:29" s="84" customFormat="1">
      <c r="AC294" s="92"/>
    </row>
    <row r="295" spans="29:29" s="84" customFormat="1">
      <c r="AC295" s="92"/>
    </row>
    <row r="296" spans="29:29" s="84" customFormat="1">
      <c r="AC296" s="92"/>
    </row>
    <row r="297" spans="29:29" s="84" customFormat="1">
      <c r="AC297" s="92"/>
    </row>
    <row r="298" spans="29:29" s="84" customFormat="1">
      <c r="AC298" s="92"/>
    </row>
    <row r="299" spans="29:29" s="84" customFormat="1">
      <c r="AC299" s="92"/>
    </row>
    <row r="300" spans="29:29" s="84" customFormat="1">
      <c r="AC300" s="92"/>
    </row>
  </sheetData>
  <sheetProtection algorithmName="SHA-512" hashValue="eEvDhlBp3bVzqpd9E9ab5fgDgaDXV5ovBIbW0n7dVpeygYWTSrDCSMNkl8UVSE5sd2DQyylorsPox+XWXX/o7g==" saltValue="cL5Ah+NRWUtBPmscnrjwZw==" spinCount="100000" sheet="1" objects="1" scenarios="1" selectLockedCells="1"/>
  <mergeCells count="94">
    <mergeCell ref="G52:I52"/>
    <mergeCell ref="L52:P52"/>
    <mergeCell ref="C2:D4"/>
    <mergeCell ref="L48:P48"/>
    <mergeCell ref="G49:I49"/>
    <mergeCell ref="L49:P49"/>
    <mergeCell ref="G50:I50"/>
    <mergeCell ref="L50:P50"/>
    <mergeCell ref="G51:I51"/>
    <mergeCell ref="L51:P51"/>
    <mergeCell ref="G44:I44"/>
    <mergeCell ref="L44:P44"/>
    <mergeCell ref="G45:I45"/>
    <mergeCell ref="L45:P45"/>
    <mergeCell ref="G46:I46"/>
    <mergeCell ref="L46:P46"/>
    <mergeCell ref="G40:I40"/>
    <mergeCell ref="G43:I43"/>
    <mergeCell ref="L43:P43"/>
    <mergeCell ref="G41:I41"/>
    <mergeCell ref="L41:P41"/>
    <mergeCell ref="G42:I42"/>
    <mergeCell ref="L42:P42"/>
    <mergeCell ref="R37:U49"/>
    <mergeCell ref="R32:T33"/>
    <mergeCell ref="G33:I33"/>
    <mergeCell ref="L33:P33"/>
    <mergeCell ref="G47:I47"/>
    <mergeCell ref="L47:P47"/>
    <mergeCell ref="G48:I48"/>
    <mergeCell ref="G36:I36"/>
    <mergeCell ref="L36:P36"/>
    <mergeCell ref="G37:I37"/>
    <mergeCell ref="L37:P37"/>
    <mergeCell ref="L40:P40"/>
    <mergeCell ref="G38:I38"/>
    <mergeCell ref="L38:P38"/>
    <mergeCell ref="G39:I39"/>
    <mergeCell ref="L39:P39"/>
    <mergeCell ref="B34:B35"/>
    <mergeCell ref="G34:I34"/>
    <mergeCell ref="L34:P34"/>
    <mergeCell ref="R34:T35"/>
    <mergeCell ref="G35:I35"/>
    <mergeCell ref="L35:P35"/>
    <mergeCell ref="G30:I30"/>
    <mergeCell ref="L30:P30"/>
    <mergeCell ref="G31:I31"/>
    <mergeCell ref="L31:P31"/>
    <mergeCell ref="B32:B33"/>
    <mergeCell ref="G32:I32"/>
    <mergeCell ref="L32:P32"/>
    <mergeCell ref="G29:I29"/>
    <mergeCell ref="L29:P29"/>
    <mergeCell ref="C21:D21"/>
    <mergeCell ref="R22:T23"/>
    <mergeCell ref="U22:U23"/>
    <mergeCell ref="J26:K26"/>
    <mergeCell ref="G27:I27"/>
    <mergeCell ref="L27:P27"/>
    <mergeCell ref="G28:I28"/>
    <mergeCell ref="L28:P28"/>
    <mergeCell ref="C12:D12"/>
    <mergeCell ref="C13:D13"/>
    <mergeCell ref="B24:B25"/>
    <mergeCell ref="R24:T25"/>
    <mergeCell ref="U24:U25"/>
    <mergeCell ref="C15:D15"/>
    <mergeCell ref="C16:D16"/>
    <mergeCell ref="C17:D17"/>
    <mergeCell ref="C18:D18"/>
    <mergeCell ref="C19:D19"/>
    <mergeCell ref="C20:D20"/>
    <mergeCell ref="C14:D14"/>
    <mergeCell ref="P3:P4"/>
    <mergeCell ref="Q3:Q4"/>
    <mergeCell ref="C5:D5"/>
    <mergeCell ref="C6:D6"/>
    <mergeCell ref="C7:D7"/>
    <mergeCell ref="N3:N4"/>
    <mergeCell ref="O3:O4"/>
    <mergeCell ref="I3:I4"/>
    <mergeCell ref="J3:J4"/>
    <mergeCell ref="L3:L4"/>
    <mergeCell ref="M3:M4"/>
    <mergeCell ref="F3:F4"/>
    <mergeCell ref="G3:G4"/>
    <mergeCell ref="H3:H4"/>
    <mergeCell ref="C9:D9"/>
    <mergeCell ref="C10:D10"/>
    <mergeCell ref="C11:D11"/>
    <mergeCell ref="B2:B4"/>
    <mergeCell ref="E3:E4"/>
    <mergeCell ref="C8:D8"/>
  </mergeCells>
  <conditionalFormatting sqref="B6">
    <cfRule type="expression" dxfId="184" priority="7">
      <formula>$L$6&gt;0</formula>
    </cfRule>
  </conditionalFormatting>
  <conditionalFormatting sqref="B7">
    <cfRule type="expression" dxfId="183" priority="8">
      <formula>$L$7&gt;0</formula>
    </cfRule>
  </conditionalFormatting>
  <conditionalFormatting sqref="B8">
    <cfRule type="expression" dxfId="182" priority="9" stopIfTrue="1">
      <formula>$L$8&gt;0</formula>
    </cfRule>
  </conditionalFormatting>
  <conditionalFormatting sqref="B9">
    <cfRule type="expression" dxfId="181" priority="10" stopIfTrue="1">
      <formula>$L$9&gt;0</formula>
    </cfRule>
  </conditionalFormatting>
  <conditionalFormatting sqref="B10">
    <cfRule type="expression" dxfId="180" priority="11">
      <formula>$L$10&gt;0</formula>
    </cfRule>
  </conditionalFormatting>
  <conditionalFormatting sqref="B11">
    <cfRule type="expression" dxfId="179" priority="12">
      <formula>$L$11&gt;0</formula>
    </cfRule>
  </conditionalFormatting>
  <conditionalFormatting sqref="B12">
    <cfRule type="expression" dxfId="178" priority="13" stopIfTrue="1">
      <formula>$L$12&gt;0</formula>
    </cfRule>
  </conditionalFormatting>
  <conditionalFormatting sqref="B13">
    <cfRule type="expression" dxfId="177" priority="14">
      <formula>$L$13&gt;0</formula>
    </cfRule>
  </conditionalFormatting>
  <conditionalFormatting sqref="B14">
    <cfRule type="expression" dxfId="176" priority="15" stopIfTrue="1">
      <formula>$L$14&gt;0</formula>
    </cfRule>
  </conditionalFormatting>
  <conditionalFormatting sqref="B15">
    <cfRule type="expression" dxfId="175" priority="16" stopIfTrue="1">
      <formula>$L$15&gt;0</formula>
    </cfRule>
  </conditionalFormatting>
  <conditionalFormatting sqref="B16">
    <cfRule type="expression" dxfId="174" priority="17" stopIfTrue="1">
      <formula>$L$16&gt;0</formula>
    </cfRule>
  </conditionalFormatting>
  <conditionalFormatting sqref="B17">
    <cfRule type="expression" dxfId="173" priority="18">
      <formula>$L$17&gt;0</formula>
    </cfRule>
  </conditionalFormatting>
  <conditionalFormatting sqref="B18">
    <cfRule type="expression" dxfId="172" priority="19" stopIfTrue="1">
      <formula>$L$18&gt;0</formula>
    </cfRule>
  </conditionalFormatting>
  <conditionalFormatting sqref="B19">
    <cfRule type="expression" dxfId="171" priority="6">
      <formula>$L$19&gt;0</formula>
    </cfRule>
  </conditionalFormatting>
  <conditionalFormatting sqref="B20">
    <cfRule type="expression" dxfId="170" priority="5">
      <formula>$L$20&gt;0</formula>
    </cfRule>
  </conditionalFormatting>
  <conditionalFormatting sqref="C2:D4">
    <cfRule type="cellIs" dxfId="169" priority="1" operator="equal">
      <formula>0</formula>
    </cfRule>
  </conditionalFormatting>
  <conditionalFormatting sqref="O22:O23">
    <cfRule type="expression" dxfId="168" priority="4">
      <formula>$K$6=$AC$3</formula>
    </cfRule>
  </conditionalFormatting>
  <conditionalFormatting sqref="R24:T25">
    <cfRule type="expression" dxfId="167" priority="2" stopIfTrue="1">
      <formula>$U$24&gt;0</formula>
    </cfRule>
  </conditionalFormatting>
  <conditionalFormatting sqref="U24:U25">
    <cfRule type="cellIs" dxfId="166" priority="3" operator="greaterThan">
      <formula>0</formula>
    </cfRule>
  </conditionalFormatting>
  <hyperlinks>
    <hyperlink ref="I58" r:id="rId1" display="Click Here, or visit www." xr:uid="{1133D04B-A2B5-E142-8CEB-0139DE9F316C}"/>
    <hyperlink ref="H58" r:id="rId2" xr:uid="{665B73EC-6C49-DC44-B627-6039E56A17F7}"/>
  </hyperlinks>
  <pageMargins left="0.7" right="0.7" top="0.75" bottom="0.75" header="0.3" footer="0.3"/>
  <pageSetup scale="40" orientation="landscape" horizontalDpi="4294967292" verticalDpi="429496729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45E8A-7A2C-5B46-8853-6633A3A64FB2}">
  <sheetPr>
    <tabColor theme="6"/>
    <pageSetUpPr fitToPage="1"/>
  </sheetPr>
  <dimension ref="B1:AF300"/>
  <sheetViews>
    <sheetView showRowColHeaders="0" zoomScale="97" zoomScaleNormal="97" zoomScaleSheetLayoutView="100" zoomScalePageLayoutView="110" workbookViewId="0">
      <selection activeCell="B6" sqref="B6"/>
    </sheetView>
  </sheetViews>
  <sheetFormatPr baseColWidth="10" defaultColWidth="8" defaultRowHeight="13"/>
  <cols>
    <col min="1" max="1" width="2.6640625" style="84" customWidth="1"/>
    <col min="2" max="2" width="41.6640625" style="84" customWidth="1"/>
    <col min="3" max="3" width="5.1640625" style="84" customWidth="1"/>
    <col min="4" max="4" width="9.1640625" style="84" customWidth="1"/>
    <col min="5" max="7" width="14.1640625" style="84" customWidth="1"/>
    <col min="8" max="8" width="15" style="84" customWidth="1"/>
    <col min="9" max="10" width="13.33203125" style="84" customWidth="1"/>
    <col min="11" max="11" width="15" style="84" customWidth="1"/>
    <col min="12" max="12" width="13.33203125" style="84" customWidth="1"/>
    <col min="13" max="14" width="13.5" style="84" customWidth="1"/>
    <col min="15" max="15" width="11.6640625" style="84" customWidth="1"/>
    <col min="16" max="17" width="12.5" style="84" customWidth="1"/>
    <col min="18" max="20" width="13.33203125" style="84" customWidth="1"/>
    <col min="21" max="21" width="15" style="84" customWidth="1"/>
    <col min="22" max="22" width="20" style="84" bestFit="1" customWidth="1"/>
    <col min="23" max="23" width="16" style="84" customWidth="1"/>
    <col min="24" max="24" width="15.5" style="85" customWidth="1"/>
    <col min="25" max="25" width="44.5" style="84" bestFit="1" customWidth="1"/>
    <col min="26" max="26" width="14.33203125" style="84" bestFit="1" customWidth="1"/>
    <col min="27" max="27" width="16.33203125" style="84" customWidth="1"/>
    <col min="28" max="28" width="8.5" style="84" bestFit="1" customWidth="1"/>
    <col min="29" max="29" width="44.83203125" style="84" hidden="1" customWidth="1"/>
    <col min="30" max="30" width="9" style="84" bestFit="1" customWidth="1"/>
    <col min="31" max="33" width="8" style="84"/>
    <col min="34" max="34" width="9.33203125" style="84" bestFit="1" customWidth="1"/>
    <col min="35" max="16384" width="8" style="84"/>
  </cols>
  <sheetData>
    <row r="1" spans="2:29" ht="106" customHeight="1" thickTop="1">
      <c r="B1" s="82"/>
      <c r="C1" s="83"/>
      <c r="D1" s="83"/>
      <c r="E1" s="83"/>
      <c r="F1" s="83"/>
      <c r="G1" s="83"/>
      <c r="H1" s="83"/>
      <c r="I1" s="83"/>
      <c r="J1" s="83"/>
      <c r="K1" s="83"/>
      <c r="L1" s="83"/>
      <c r="M1" s="83"/>
      <c r="N1" s="83"/>
      <c r="O1" s="83"/>
      <c r="P1" s="83"/>
      <c r="Q1" s="83"/>
      <c r="R1" s="83"/>
      <c r="S1" s="83"/>
      <c r="T1" s="83"/>
      <c r="U1" s="163"/>
    </row>
    <row r="2" spans="2:29" ht="32" customHeight="1">
      <c r="B2" s="890" t="s">
        <v>241</v>
      </c>
      <c r="C2" s="881">
        <f>Info!L11</f>
        <v>2025</v>
      </c>
      <c r="D2" s="881"/>
      <c r="E2" s="86"/>
      <c r="F2" s="86"/>
      <c r="G2" s="86"/>
      <c r="H2" s="86"/>
      <c r="I2" s="86"/>
      <c r="J2" s="86"/>
      <c r="K2" s="86"/>
      <c r="L2" s="86"/>
      <c r="M2" s="86"/>
      <c r="N2" s="86"/>
      <c r="O2" s="86"/>
      <c r="P2" s="86"/>
      <c r="Q2" s="86"/>
      <c r="R2" s="87"/>
      <c r="S2" s="86"/>
      <c r="T2" s="86"/>
      <c r="U2" s="162"/>
    </row>
    <row r="3" spans="2:29" ht="52" customHeight="1">
      <c r="B3" s="890"/>
      <c r="C3" s="881"/>
      <c r="D3" s="881"/>
      <c r="E3" s="642"/>
      <c r="F3" s="642"/>
      <c r="G3" s="642"/>
      <c r="H3" s="642"/>
      <c r="I3" s="642"/>
      <c r="J3" s="642"/>
      <c r="K3" s="147"/>
      <c r="L3" s="642"/>
      <c r="M3" s="642"/>
      <c r="N3" s="642"/>
      <c r="O3" s="642"/>
      <c r="P3" s="642"/>
      <c r="Q3" s="642"/>
      <c r="R3" s="148"/>
      <c r="S3" s="148"/>
      <c r="T3" s="164" t="str">
        <f>Info!N3</f>
        <v>v 4.01 /</v>
      </c>
      <c r="U3" s="165">
        <f>Info!O3</f>
        <v>2025</v>
      </c>
      <c r="W3" s="85"/>
      <c r="X3" s="84"/>
      <c r="AC3" s="88">
        <f>K4+0</f>
        <v>30</v>
      </c>
    </row>
    <row r="4" spans="2:29" s="89" customFormat="1" ht="15" customHeight="1">
      <c r="B4" s="891"/>
      <c r="C4" s="882"/>
      <c r="D4" s="882"/>
      <c r="E4" s="643"/>
      <c r="F4" s="643"/>
      <c r="G4" s="643"/>
      <c r="H4" s="643"/>
      <c r="I4" s="643"/>
      <c r="J4" s="643"/>
      <c r="K4" s="427">
        <v>30</v>
      </c>
      <c r="L4" s="643"/>
      <c r="M4" s="643"/>
      <c r="N4" s="643"/>
      <c r="O4" s="643"/>
      <c r="P4" s="643"/>
      <c r="Q4" s="643"/>
      <c r="R4" s="145">
        <f>'Breakdown '!I112</f>
        <v>0.25</v>
      </c>
      <c r="S4" s="145">
        <f>'Breakdown '!I113</f>
        <v>0.1</v>
      </c>
      <c r="T4" s="145">
        <f>'Breakdown '!I114</f>
        <v>0.05</v>
      </c>
      <c r="U4" s="149"/>
    </row>
    <row r="5" spans="2:29" s="90" customFormat="1" ht="32" customHeight="1" thickBot="1">
      <c r="B5" s="429" t="s">
        <v>5</v>
      </c>
      <c r="C5" s="821" t="s">
        <v>6</v>
      </c>
      <c r="D5" s="822"/>
      <c r="E5" s="70" t="s">
        <v>88</v>
      </c>
      <c r="F5" s="71" t="s">
        <v>89</v>
      </c>
      <c r="G5" s="72" t="s">
        <v>7</v>
      </c>
      <c r="H5" s="73" t="s">
        <v>8</v>
      </c>
      <c r="I5" s="74" t="s">
        <v>94</v>
      </c>
      <c r="J5" s="75" t="s">
        <v>95</v>
      </c>
      <c r="K5" s="75" t="s">
        <v>93</v>
      </c>
      <c r="L5" s="76" t="s">
        <v>9</v>
      </c>
      <c r="M5" s="71" t="s">
        <v>11</v>
      </c>
      <c r="N5" s="71" t="s">
        <v>10</v>
      </c>
      <c r="O5" s="74" t="s">
        <v>216</v>
      </c>
      <c r="P5" s="70" t="s">
        <v>12</v>
      </c>
      <c r="Q5" s="77" t="s">
        <v>13</v>
      </c>
      <c r="R5" s="70" t="str">
        <f>'Breakdown '!J112</f>
        <v>Taxes</v>
      </c>
      <c r="S5" s="71" t="str">
        <f>'Breakdown '!J113</f>
        <v>Cushion</v>
      </c>
      <c r="T5" s="78" t="str">
        <f>'Breakdown '!J114</f>
        <v>Retirement</v>
      </c>
      <c r="U5" s="79" t="s">
        <v>14</v>
      </c>
    </row>
    <row r="6" spans="2:29" ht="16" customHeight="1">
      <c r="B6" s="286" t="s">
        <v>92</v>
      </c>
      <c r="C6" s="823">
        <f t="shared" ref="C6:C20" si="0">SUM(E6:G6)</f>
        <v>0</v>
      </c>
      <c r="D6" s="824"/>
      <c r="E6" s="35"/>
      <c r="F6" s="36"/>
      <c r="G6" s="37"/>
      <c r="H6" s="497" t="str">
        <f t="shared" ref="H6:H20" si="1">IF(E6&gt;0,1,"-")</f>
        <v>-</v>
      </c>
      <c r="I6" s="38"/>
      <c r="J6" s="39"/>
      <c r="K6" s="498" t="str">
        <f>IF(J6+K4=AC3, "-", SUM(J6,K4))</f>
        <v>-</v>
      </c>
      <c r="L6" s="40"/>
      <c r="M6" s="322"/>
      <c r="N6" s="41"/>
      <c r="O6" s="499" t="str">
        <f t="shared" ref="O6:O20" si="2">IF(K6="-", "-", J6-I6+1)</f>
        <v>-</v>
      </c>
      <c r="P6" s="500" t="str">
        <f t="shared" ref="P6:P20" si="3">IF(H6=1,O6, "-")</f>
        <v>-</v>
      </c>
      <c r="Q6" s="501" t="str">
        <f>IF(F6&gt;0, O6, "-")</f>
        <v>-</v>
      </c>
      <c r="R6" s="431">
        <f t="shared" ref="R6:R20" si="4">IF(H6=1,PRODUCT(E6,$R$4),0)</f>
        <v>0</v>
      </c>
      <c r="S6" s="64">
        <f t="shared" ref="S6:S20" si="5">(E6+F6)*$S$4</f>
        <v>0</v>
      </c>
      <c r="T6" s="433">
        <f t="shared" ref="T6:T20" si="6">(E6+F6)*$T$4</f>
        <v>0</v>
      </c>
      <c r="U6" s="502">
        <f t="shared" ref="U6:U13" si="7">E6+F6-R6-S6-T6</f>
        <v>0</v>
      </c>
      <c r="W6" s="85"/>
      <c r="X6" s="91"/>
      <c r="Y6" s="91"/>
      <c r="Z6" s="91"/>
      <c r="AA6" s="91"/>
      <c r="AB6" s="92"/>
    </row>
    <row r="7" spans="2:29" ht="16" customHeight="1">
      <c r="B7" s="286" t="s">
        <v>92</v>
      </c>
      <c r="C7" s="825">
        <f t="shared" si="0"/>
        <v>0</v>
      </c>
      <c r="D7" s="826"/>
      <c r="E7" s="42"/>
      <c r="F7" s="43"/>
      <c r="G7" s="44"/>
      <c r="H7" s="503" t="str">
        <f t="shared" si="1"/>
        <v>-</v>
      </c>
      <c r="I7" s="51"/>
      <c r="J7" s="46"/>
      <c r="K7" s="504" t="str">
        <f>IF(J7+K4=AC3, "-", SUM(J7,K4))</f>
        <v>-</v>
      </c>
      <c r="L7" s="47"/>
      <c r="M7" s="323"/>
      <c r="N7" s="48"/>
      <c r="O7" s="505" t="str">
        <f t="shared" si="2"/>
        <v>-</v>
      </c>
      <c r="P7" s="506" t="str">
        <f t="shared" si="3"/>
        <v>-</v>
      </c>
      <c r="Q7" s="507" t="str">
        <f t="shared" ref="Q7:Q20" si="8">IF(F7&gt;0, O7,"-")</f>
        <v>-</v>
      </c>
      <c r="R7" s="440">
        <f t="shared" si="4"/>
        <v>0</v>
      </c>
      <c r="S7" s="65">
        <f t="shared" si="5"/>
        <v>0</v>
      </c>
      <c r="T7" s="441">
        <f t="shared" si="6"/>
        <v>0</v>
      </c>
      <c r="U7" s="508">
        <f t="shared" si="7"/>
        <v>0</v>
      </c>
      <c r="W7" s="85"/>
      <c r="X7" s="91"/>
      <c r="Y7" s="91"/>
      <c r="Z7" s="91"/>
      <c r="AA7" s="91"/>
      <c r="AB7" s="92"/>
    </row>
    <row r="8" spans="2:29" ht="16" customHeight="1">
      <c r="B8" s="286" t="s">
        <v>92</v>
      </c>
      <c r="C8" s="811">
        <f t="shared" si="0"/>
        <v>0</v>
      </c>
      <c r="D8" s="812"/>
      <c r="E8" s="35"/>
      <c r="F8" s="36"/>
      <c r="G8" s="37"/>
      <c r="H8" s="497" t="str">
        <f t="shared" si="1"/>
        <v>-</v>
      </c>
      <c r="I8" s="49"/>
      <c r="J8" s="50"/>
      <c r="K8" s="498" t="str">
        <f>IF(J8+K4=AC3, "-", SUM(J8,K4))</f>
        <v>-</v>
      </c>
      <c r="L8" s="40"/>
      <c r="M8" s="322"/>
      <c r="N8" s="41"/>
      <c r="O8" s="499" t="str">
        <f t="shared" si="2"/>
        <v>-</v>
      </c>
      <c r="P8" s="500" t="str">
        <f t="shared" si="3"/>
        <v>-</v>
      </c>
      <c r="Q8" s="501" t="str">
        <f t="shared" si="8"/>
        <v>-</v>
      </c>
      <c r="R8" s="431">
        <f t="shared" si="4"/>
        <v>0</v>
      </c>
      <c r="S8" s="64">
        <f t="shared" si="5"/>
        <v>0</v>
      </c>
      <c r="T8" s="433">
        <f t="shared" si="6"/>
        <v>0</v>
      </c>
      <c r="U8" s="502">
        <f t="shared" si="7"/>
        <v>0</v>
      </c>
      <c r="W8" s="85"/>
      <c r="X8" s="91"/>
      <c r="Y8" s="91"/>
      <c r="Z8" s="91"/>
      <c r="AA8" s="91"/>
      <c r="AB8" s="92"/>
    </row>
    <row r="9" spans="2:29" ht="16" customHeight="1">
      <c r="B9" s="286" t="s">
        <v>92</v>
      </c>
      <c r="C9" s="825">
        <f t="shared" si="0"/>
        <v>0</v>
      </c>
      <c r="D9" s="826"/>
      <c r="E9" s="42"/>
      <c r="F9" s="43"/>
      <c r="G9" s="44"/>
      <c r="H9" s="503" t="str">
        <f t="shared" si="1"/>
        <v>-</v>
      </c>
      <c r="I9" s="51"/>
      <c r="J9" s="46"/>
      <c r="K9" s="504" t="str">
        <f>IF(J9+K4=AC3, "-", SUM(J9,K4))</f>
        <v>-</v>
      </c>
      <c r="L9" s="52"/>
      <c r="M9" s="323"/>
      <c r="N9" s="48"/>
      <c r="O9" s="505" t="str">
        <f t="shared" si="2"/>
        <v>-</v>
      </c>
      <c r="P9" s="506" t="str">
        <f t="shared" si="3"/>
        <v>-</v>
      </c>
      <c r="Q9" s="507" t="str">
        <f t="shared" si="8"/>
        <v>-</v>
      </c>
      <c r="R9" s="440">
        <f t="shared" si="4"/>
        <v>0</v>
      </c>
      <c r="S9" s="65">
        <f t="shared" si="5"/>
        <v>0</v>
      </c>
      <c r="T9" s="441">
        <f t="shared" si="6"/>
        <v>0</v>
      </c>
      <c r="U9" s="508">
        <f t="shared" si="7"/>
        <v>0</v>
      </c>
      <c r="W9" s="85"/>
      <c r="X9" s="91"/>
      <c r="Y9" s="91"/>
      <c r="Z9" s="91"/>
      <c r="AA9" s="91"/>
      <c r="AB9" s="92"/>
    </row>
    <row r="10" spans="2:29" ht="16" customHeight="1">
      <c r="B10" s="286" t="s">
        <v>92</v>
      </c>
      <c r="C10" s="811">
        <f t="shared" si="0"/>
        <v>0</v>
      </c>
      <c r="D10" s="812"/>
      <c r="E10" s="35"/>
      <c r="F10" s="36"/>
      <c r="G10" s="37"/>
      <c r="H10" s="497" t="str">
        <f t="shared" si="1"/>
        <v>-</v>
      </c>
      <c r="I10" s="38"/>
      <c r="J10" s="39"/>
      <c r="K10" s="498" t="str">
        <f>IF(J10+K4=AC3, "-", SUM(J10,K4))</f>
        <v>-</v>
      </c>
      <c r="L10" s="40"/>
      <c r="M10" s="322"/>
      <c r="N10" s="41"/>
      <c r="O10" s="499" t="str">
        <f t="shared" si="2"/>
        <v>-</v>
      </c>
      <c r="P10" s="500" t="str">
        <f t="shared" si="3"/>
        <v>-</v>
      </c>
      <c r="Q10" s="501" t="str">
        <f t="shared" si="8"/>
        <v>-</v>
      </c>
      <c r="R10" s="431">
        <f t="shared" si="4"/>
        <v>0</v>
      </c>
      <c r="S10" s="64">
        <f t="shared" si="5"/>
        <v>0</v>
      </c>
      <c r="T10" s="433">
        <f t="shared" si="6"/>
        <v>0</v>
      </c>
      <c r="U10" s="502">
        <f t="shared" si="7"/>
        <v>0</v>
      </c>
      <c r="W10" s="85"/>
      <c r="X10" s="91"/>
      <c r="Y10" s="91"/>
      <c r="Z10" s="91"/>
      <c r="AA10" s="91"/>
      <c r="AB10" s="92"/>
    </row>
    <row r="11" spans="2:29" ht="16" customHeight="1">
      <c r="B11" s="286" t="s">
        <v>92</v>
      </c>
      <c r="C11" s="825">
        <f t="shared" si="0"/>
        <v>0</v>
      </c>
      <c r="D11" s="826"/>
      <c r="E11" s="42"/>
      <c r="F11" s="43"/>
      <c r="G11" s="44"/>
      <c r="H11" s="503" t="str">
        <f t="shared" si="1"/>
        <v>-</v>
      </c>
      <c r="I11" s="45"/>
      <c r="J11" s="46"/>
      <c r="K11" s="504" t="str">
        <f>IF(J11+K4=AC3, "-", SUM(J11,K4))</f>
        <v>-</v>
      </c>
      <c r="L11" s="47"/>
      <c r="M11" s="323"/>
      <c r="N11" s="48"/>
      <c r="O11" s="505" t="str">
        <f t="shared" si="2"/>
        <v>-</v>
      </c>
      <c r="P11" s="506" t="str">
        <f t="shared" si="3"/>
        <v>-</v>
      </c>
      <c r="Q11" s="507" t="str">
        <f t="shared" si="8"/>
        <v>-</v>
      </c>
      <c r="R11" s="440">
        <f t="shared" si="4"/>
        <v>0</v>
      </c>
      <c r="S11" s="65">
        <f t="shared" si="5"/>
        <v>0</v>
      </c>
      <c r="T11" s="441">
        <f t="shared" si="6"/>
        <v>0</v>
      </c>
      <c r="U11" s="508">
        <f t="shared" si="7"/>
        <v>0</v>
      </c>
      <c r="W11" s="85"/>
      <c r="X11" s="91"/>
      <c r="Y11" s="91"/>
      <c r="Z11" s="91"/>
      <c r="AA11" s="91"/>
      <c r="AB11" s="92"/>
    </row>
    <row r="12" spans="2:29" ht="16" customHeight="1">
      <c r="B12" s="286" t="s">
        <v>92</v>
      </c>
      <c r="C12" s="811">
        <f t="shared" si="0"/>
        <v>0</v>
      </c>
      <c r="D12" s="812"/>
      <c r="E12" s="35"/>
      <c r="F12" s="36"/>
      <c r="G12" s="37"/>
      <c r="H12" s="497" t="str">
        <f t="shared" si="1"/>
        <v>-</v>
      </c>
      <c r="I12" s="49"/>
      <c r="J12" s="50"/>
      <c r="K12" s="498" t="str">
        <f>IF(J12+K4=AC3, "-", SUM(J12,K4))</f>
        <v>-</v>
      </c>
      <c r="L12" s="40"/>
      <c r="M12" s="322"/>
      <c r="N12" s="41"/>
      <c r="O12" s="499" t="str">
        <f t="shared" si="2"/>
        <v>-</v>
      </c>
      <c r="P12" s="500" t="str">
        <f t="shared" si="3"/>
        <v>-</v>
      </c>
      <c r="Q12" s="501" t="str">
        <f t="shared" si="8"/>
        <v>-</v>
      </c>
      <c r="R12" s="431">
        <f t="shared" si="4"/>
        <v>0</v>
      </c>
      <c r="S12" s="64">
        <f t="shared" si="5"/>
        <v>0</v>
      </c>
      <c r="T12" s="433">
        <f t="shared" si="6"/>
        <v>0</v>
      </c>
      <c r="U12" s="502">
        <f t="shared" si="7"/>
        <v>0</v>
      </c>
      <c r="W12" s="85"/>
      <c r="X12" s="91"/>
      <c r="Y12" s="91"/>
      <c r="Z12" s="91"/>
      <c r="AA12" s="91"/>
      <c r="AB12" s="92"/>
    </row>
    <row r="13" spans="2:29" ht="16" customHeight="1">
      <c r="B13" s="286" t="s">
        <v>92</v>
      </c>
      <c r="C13" s="825">
        <f t="shared" si="0"/>
        <v>0</v>
      </c>
      <c r="D13" s="826"/>
      <c r="E13" s="42"/>
      <c r="F13" s="43"/>
      <c r="G13" s="44"/>
      <c r="H13" s="503" t="str">
        <f t="shared" si="1"/>
        <v>-</v>
      </c>
      <c r="I13" s="45"/>
      <c r="J13" s="46"/>
      <c r="K13" s="504" t="str">
        <f>IF(J13+K4=AC3, "-", SUM(J13,K4))</f>
        <v>-</v>
      </c>
      <c r="L13" s="47"/>
      <c r="M13" s="323"/>
      <c r="N13" s="48"/>
      <c r="O13" s="505" t="str">
        <f t="shared" si="2"/>
        <v>-</v>
      </c>
      <c r="P13" s="506" t="str">
        <f t="shared" si="3"/>
        <v>-</v>
      </c>
      <c r="Q13" s="507" t="str">
        <f t="shared" si="8"/>
        <v>-</v>
      </c>
      <c r="R13" s="440">
        <f t="shared" si="4"/>
        <v>0</v>
      </c>
      <c r="S13" s="65">
        <f t="shared" si="5"/>
        <v>0</v>
      </c>
      <c r="T13" s="441">
        <f t="shared" si="6"/>
        <v>0</v>
      </c>
      <c r="U13" s="508">
        <f t="shared" si="7"/>
        <v>0</v>
      </c>
      <c r="W13" s="85"/>
      <c r="X13" s="91"/>
      <c r="Y13" s="91"/>
      <c r="Z13" s="91"/>
      <c r="AA13" s="91"/>
      <c r="AB13" s="92"/>
    </row>
    <row r="14" spans="2:29" ht="16" customHeight="1">
      <c r="B14" s="286" t="s">
        <v>92</v>
      </c>
      <c r="C14" s="811">
        <f t="shared" si="0"/>
        <v>0</v>
      </c>
      <c r="D14" s="812"/>
      <c r="E14" s="35"/>
      <c r="F14" s="36"/>
      <c r="G14" s="37"/>
      <c r="H14" s="497" t="str">
        <f t="shared" si="1"/>
        <v>-</v>
      </c>
      <c r="I14" s="49"/>
      <c r="J14" s="50"/>
      <c r="K14" s="498" t="str">
        <f>IF(J14+K4=AC3, "-", SUM(J14,K4))</f>
        <v>-</v>
      </c>
      <c r="L14" s="40"/>
      <c r="M14" s="322"/>
      <c r="N14" s="41"/>
      <c r="O14" s="499" t="str">
        <f t="shared" si="2"/>
        <v>-</v>
      </c>
      <c r="P14" s="500" t="str">
        <f t="shared" si="3"/>
        <v>-</v>
      </c>
      <c r="Q14" s="501" t="str">
        <f t="shared" si="8"/>
        <v>-</v>
      </c>
      <c r="R14" s="431">
        <f t="shared" si="4"/>
        <v>0</v>
      </c>
      <c r="S14" s="64">
        <f t="shared" si="5"/>
        <v>0</v>
      </c>
      <c r="T14" s="433">
        <f t="shared" si="6"/>
        <v>0</v>
      </c>
      <c r="U14" s="502">
        <f t="shared" ref="U14:U19" si="9">E14+F14-R14-S14-T14</f>
        <v>0</v>
      </c>
      <c r="W14" s="85"/>
      <c r="X14" s="91"/>
      <c r="Y14" s="91"/>
      <c r="Z14" s="91"/>
      <c r="AA14" s="91"/>
      <c r="AB14" s="92"/>
    </row>
    <row r="15" spans="2:29" ht="16" customHeight="1">
      <c r="B15" s="286" t="s">
        <v>92</v>
      </c>
      <c r="C15" s="825">
        <f t="shared" si="0"/>
        <v>0</v>
      </c>
      <c r="D15" s="826"/>
      <c r="E15" s="42"/>
      <c r="F15" s="43"/>
      <c r="G15" s="44"/>
      <c r="H15" s="503" t="str">
        <f t="shared" si="1"/>
        <v>-</v>
      </c>
      <c r="I15" s="45"/>
      <c r="J15" s="46"/>
      <c r="K15" s="504" t="str">
        <f>IF(J15+K4=AC3, "-", SUM(J15,K4))</f>
        <v>-</v>
      </c>
      <c r="L15" s="47"/>
      <c r="M15" s="323"/>
      <c r="N15" s="48"/>
      <c r="O15" s="505" t="str">
        <f t="shared" si="2"/>
        <v>-</v>
      </c>
      <c r="P15" s="506" t="str">
        <f t="shared" si="3"/>
        <v>-</v>
      </c>
      <c r="Q15" s="507" t="str">
        <f t="shared" si="8"/>
        <v>-</v>
      </c>
      <c r="R15" s="440">
        <f t="shared" si="4"/>
        <v>0</v>
      </c>
      <c r="S15" s="65">
        <f t="shared" si="5"/>
        <v>0</v>
      </c>
      <c r="T15" s="441">
        <f t="shared" si="6"/>
        <v>0</v>
      </c>
      <c r="U15" s="508">
        <f t="shared" si="9"/>
        <v>0</v>
      </c>
      <c r="W15" s="85"/>
      <c r="X15" s="91"/>
      <c r="Y15" s="91"/>
      <c r="Z15" s="91"/>
      <c r="AA15" s="91"/>
      <c r="AB15" s="92"/>
    </row>
    <row r="16" spans="2:29" ht="16" customHeight="1">
      <c r="B16" s="286" t="s">
        <v>92</v>
      </c>
      <c r="C16" s="811">
        <f t="shared" si="0"/>
        <v>0</v>
      </c>
      <c r="D16" s="812"/>
      <c r="E16" s="35"/>
      <c r="F16" s="36"/>
      <c r="G16" s="37"/>
      <c r="H16" s="497" t="str">
        <f t="shared" si="1"/>
        <v>-</v>
      </c>
      <c r="I16" s="49"/>
      <c r="J16" s="50"/>
      <c r="K16" s="498" t="str">
        <f>IF(J16+K4=AC3, "-", SUM(J16,K4))</f>
        <v>-</v>
      </c>
      <c r="L16" s="40"/>
      <c r="M16" s="322"/>
      <c r="N16" s="41"/>
      <c r="O16" s="499" t="str">
        <f t="shared" si="2"/>
        <v>-</v>
      </c>
      <c r="P16" s="500" t="str">
        <f t="shared" si="3"/>
        <v>-</v>
      </c>
      <c r="Q16" s="501" t="str">
        <f t="shared" si="8"/>
        <v>-</v>
      </c>
      <c r="R16" s="431">
        <f t="shared" si="4"/>
        <v>0</v>
      </c>
      <c r="S16" s="64">
        <f t="shared" si="5"/>
        <v>0</v>
      </c>
      <c r="T16" s="433">
        <f t="shared" si="6"/>
        <v>0</v>
      </c>
      <c r="U16" s="502">
        <f t="shared" si="9"/>
        <v>0</v>
      </c>
      <c r="W16" s="85"/>
      <c r="X16" s="91"/>
      <c r="Y16" s="91"/>
      <c r="Z16" s="91"/>
      <c r="AA16" s="91"/>
      <c r="AB16" s="92"/>
    </row>
    <row r="17" spans="2:32" ht="16" customHeight="1">
      <c r="B17" s="286" t="s">
        <v>92</v>
      </c>
      <c r="C17" s="825">
        <f t="shared" si="0"/>
        <v>0</v>
      </c>
      <c r="D17" s="826"/>
      <c r="E17" s="42"/>
      <c r="F17" s="43"/>
      <c r="G17" s="44"/>
      <c r="H17" s="503" t="str">
        <f t="shared" si="1"/>
        <v>-</v>
      </c>
      <c r="I17" s="45"/>
      <c r="J17" s="46"/>
      <c r="K17" s="504" t="str">
        <f>IF(J17+K4=AC3, "-", SUM(J17,K4))</f>
        <v>-</v>
      </c>
      <c r="L17" s="47"/>
      <c r="M17" s="323"/>
      <c r="N17" s="48"/>
      <c r="O17" s="505" t="str">
        <f t="shared" si="2"/>
        <v>-</v>
      </c>
      <c r="P17" s="506" t="str">
        <f t="shared" si="3"/>
        <v>-</v>
      </c>
      <c r="Q17" s="507" t="str">
        <f t="shared" si="8"/>
        <v>-</v>
      </c>
      <c r="R17" s="440">
        <f t="shared" si="4"/>
        <v>0</v>
      </c>
      <c r="S17" s="65">
        <f t="shared" si="5"/>
        <v>0</v>
      </c>
      <c r="T17" s="441">
        <f t="shared" si="6"/>
        <v>0</v>
      </c>
      <c r="U17" s="508">
        <f t="shared" si="9"/>
        <v>0</v>
      </c>
      <c r="W17" s="85"/>
      <c r="X17" s="91"/>
      <c r="Y17" s="91"/>
      <c r="Z17" s="91"/>
      <c r="AA17" s="91"/>
      <c r="AB17" s="92"/>
    </row>
    <row r="18" spans="2:32" ht="16" customHeight="1">
      <c r="B18" s="286" t="s">
        <v>92</v>
      </c>
      <c r="C18" s="811">
        <f t="shared" si="0"/>
        <v>0</v>
      </c>
      <c r="D18" s="812"/>
      <c r="E18" s="35"/>
      <c r="F18" s="36"/>
      <c r="G18" s="37"/>
      <c r="H18" s="497" t="str">
        <f t="shared" si="1"/>
        <v>-</v>
      </c>
      <c r="I18" s="49"/>
      <c r="J18" s="50"/>
      <c r="K18" s="498" t="str">
        <f>IF(J18+K4=AC3, "-", SUM(J18,K4))</f>
        <v>-</v>
      </c>
      <c r="L18" s="40"/>
      <c r="M18" s="322"/>
      <c r="N18" s="41"/>
      <c r="O18" s="499" t="str">
        <f t="shared" si="2"/>
        <v>-</v>
      </c>
      <c r="P18" s="500" t="str">
        <f t="shared" si="3"/>
        <v>-</v>
      </c>
      <c r="Q18" s="501" t="str">
        <f t="shared" si="8"/>
        <v>-</v>
      </c>
      <c r="R18" s="431">
        <f t="shared" si="4"/>
        <v>0</v>
      </c>
      <c r="S18" s="64">
        <f t="shared" si="5"/>
        <v>0</v>
      </c>
      <c r="T18" s="433">
        <f t="shared" si="6"/>
        <v>0</v>
      </c>
      <c r="U18" s="502">
        <f t="shared" si="9"/>
        <v>0</v>
      </c>
      <c r="W18" s="85"/>
      <c r="X18" s="91"/>
      <c r="Y18" s="91"/>
      <c r="Z18" s="91"/>
      <c r="AA18" s="91"/>
      <c r="AB18" s="92"/>
    </row>
    <row r="19" spans="2:32" ht="16" customHeight="1">
      <c r="B19" s="286" t="s">
        <v>92</v>
      </c>
      <c r="C19" s="825">
        <f t="shared" si="0"/>
        <v>0</v>
      </c>
      <c r="D19" s="826"/>
      <c r="E19" s="42"/>
      <c r="F19" s="43"/>
      <c r="G19" s="44"/>
      <c r="H19" s="503" t="str">
        <f t="shared" si="1"/>
        <v>-</v>
      </c>
      <c r="I19" s="45"/>
      <c r="J19" s="46"/>
      <c r="K19" s="504" t="str">
        <f>IF(J19+K4=AC3, "-", SUM(J19,K4))</f>
        <v>-</v>
      </c>
      <c r="L19" s="47"/>
      <c r="M19" s="323"/>
      <c r="N19" s="48"/>
      <c r="O19" s="505" t="str">
        <f t="shared" si="2"/>
        <v>-</v>
      </c>
      <c r="P19" s="506" t="str">
        <f t="shared" si="3"/>
        <v>-</v>
      </c>
      <c r="Q19" s="507" t="str">
        <f t="shared" si="8"/>
        <v>-</v>
      </c>
      <c r="R19" s="440">
        <f t="shared" si="4"/>
        <v>0</v>
      </c>
      <c r="S19" s="65">
        <f t="shared" si="5"/>
        <v>0</v>
      </c>
      <c r="T19" s="441">
        <f t="shared" si="6"/>
        <v>0</v>
      </c>
      <c r="U19" s="508">
        <f t="shared" si="9"/>
        <v>0</v>
      </c>
      <c r="W19" s="85"/>
      <c r="X19" s="91"/>
      <c r="Y19" s="91"/>
      <c r="Z19" s="91"/>
      <c r="AA19" s="91"/>
      <c r="AB19" s="92"/>
    </row>
    <row r="20" spans="2:32" ht="16" customHeight="1">
      <c r="B20" s="286" t="s">
        <v>92</v>
      </c>
      <c r="C20" s="827">
        <f t="shared" si="0"/>
        <v>0</v>
      </c>
      <c r="D20" s="828"/>
      <c r="E20" s="35"/>
      <c r="F20" s="36"/>
      <c r="G20" s="37"/>
      <c r="H20" s="497" t="str">
        <f t="shared" si="1"/>
        <v>-</v>
      </c>
      <c r="I20" s="49"/>
      <c r="J20" s="50"/>
      <c r="K20" s="498" t="str">
        <f>IF(J20+K4=AC3, "-", SUM(J20,K4))</f>
        <v>-</v>
      </c>
      <c r="L20" s="40"/>
      <c r="M20" s="322"/>
      <c r="N20" s="41"/>
      <c r="O20" s="499" t="str">
        <f t="shared" si="2"/>
        <v>-</v>
      </c>
      <c r="P20" s="500" t="str">
        <f t="shared" si="3"/>
        <v>-</v>
      </c>
      <c r="Q20" s="501" t="str">
        <f t="shared" si="8"/>
        <v>-</v>
      </c>
      <c r="R20" s="431">
        <f t="shared" si="4"/>
        <v>0</v>
      </c>
      <c r="S20" s="64">
        <f t="shared" si="5"/>
        <v>0</v>
      </c>
      <c r="T20" s="433">
        <f t="shared" si="6"/>
        <v>0</v>
      </c>
      <c r="U20" s="502">
        <f>E20+F20-R20-S20-T20</f>
        <v>0</v>
      </c>
      <c r="W20" s="85"/>
      <c r="X20" s="91"/>
      <c r="Y20" s="91"/>
      <c r="Z20" s="91"/>
      <c r="AA20" s="91"/>
      <c r="AB20" s="92"/>
    </row>
    <row r="21" spans="2:32" s="96" customFormat="1" ht="32" customHeight="1" thickBot="1">
      <c r="B21" s="68" t="s">
        <v>3</v>
      </c>
      <c r="C21" s="829">
        <f>SUM(C6:D20)</f>
        <v>0</v>
      </c>
      <c r="D21" s="830"/>
      <c r="E21" s="56">
        <f>SUM(E6:E20)</f>
        <v>0</v>
      </c>
      <c r="F21" s="57">
        <f>SUM(F6:F20)</f>
        <v>0</v>
      </c>
      <c r="G21" s="58">
        <f>SUM(G6:G20)</f>
        <v>0</v>
      </c>
      <c r="H21" s="59">
        <f>SUM(H6:H20)</f>
        <v>0</v>
      </c>
      <c r="I21" s="93"/>
      <c r="J21" s="94"/>
      <c r="K21" s="94"/>
      <c r="L21" s="95"/>
      <c r="M21" s="453">
        <f t="shared" ref="M21:U21" si="10">SUM(M6:M20)</f>
        <v>0</v>
      </c>
      <c r="N21" s="60">
        <f t="shared" si="10"/>
        <v>0</v>
      </c>
      <c r="O21" s="61">
        <f t="shared" si="10"/>
        <v>0</v>
      </c>
      <c r="P21" s="62">
        <f t="shared" si="10"/>
        <v>0</v>
      </c>
      <c r="Q21" s="63">
        <f t="shared" si="10"/>
        <v>0</v>
      </c>
      <c r="R21" s="55">
        <f t="shared" si="10"/>
        <v>0</v>
      </c>
      <c r="S21" s="66">
        <f t="shared" si="10"/>
        <v>0</v>
      </c>
      <c r="T21" s="66">
        <f t="shared" si="10"/>
        <v>0</v>
      </c>
      <c r="U21" s="67">
        <f t="shared" si="10"/>
        <v>0</v>
      </c>
    </row>
    <row r="22" spans="2:32" ht="15" customHeight="1" thickTop="1">
      <c r="B22" s="158"/>
      <c r="C22" s="157"/>
      <c r="D22" s="97"/>
      <c r="E22" s="98"/>
      <c r="F22" s="99"/>
      <c r="G22" s="99"/>
      <c r="H22" s="100"/>
      <c r="I22" s="101"/>
      <c r="J22" s="101"/>
      <c r="K22" s="101"/>
      <c r="Q22" s="157"/>
      <c r="R22" s="831" t="s">
        <v>38</v>
      </c>
      <c r="S22" s="831"/>
      <c r="T22" s="831"/>
      <c r="U22" s="833">
        <f>'Breakdown '!D32</f>
        <v>6438.35</v>
      </c>
      <c r="X22" s="84"/>
      <c r="AF22" s="92"/>
    </row>
    <row r="23" spans="2:32" ht="17" customHeight="1">
      <c r="B23" s="104"/>
      <c r="D23" s="97"/>
      <c r="E23" s="98"/>
      <c r="F23" s="99"/>
      <c r="G23" s="99"/>
      <c r="H23" s="100"/>
      <c r="I23" s="101"/>
      <c r="J23" s="101"/>
      <c r="K23" s="101"/>
      <c r="M23" s="102"/>
      <c r="N23" s="102"/>
      <c r="R23" s="832"/>
      <c r="S23" s="832"/>
      <c r="T23" s="832"/>
      <c r="U23" s="834"/>
      <c r="X23" s="84"/>
      <c r="AF23" s="92"/>
    </row>
    <row r="24" spans="2:32" ht="17" customHeight="1">
      <c r="B24" s="835" t="s">
        <v>143</v>
      </c>
      <c r="C24" s="160"/>
      <c r="D24" s="97"/>
      <c r="R24" s="837" t="s">
        <v>125</v>
      </c>
      <c r="S24" s="838"/>
      <c r="T24" s="838"/>
      <c r="U24" s="841">
        <f>U21-U22</f>
        <v>-6438.35</v>
      </c>
      <c r="X24" s="84"/>
      <c r="AF24" s="92"/>
    </row>
    <row r="25" spans="2:32" ht="20" customHeight="1" thickBot="1">
      <c r="B25" s="836"/>
      <c r="C25" s="161"/>
      <c r="E25" s="98"/>
      <c r="F25" s="99"/>
      <c r="G25" s="99"/>
      <c r="H25" s="100"/>
      <c r="I25" s="101"/>
      <c r="J25" s="101"/>
      <c r="K25" s="101"/>
      <c r="Q25" s="159"/>
      <c r="R25" s="839"/>
      <c r="S25" s="840"/>
      <c r="T25" s="840"/>
      <c r="U25" s="842"/>
      <c r="X25" s="84"/>
      <c r="AE25" s="92"/>
    </row>
    <row r="26" spans="2:32" ht="24" customHeight="1" thickTop="1">
      <c r="B26" s="104"/>
      <c r="E26" s="150"/>
      <c r="F26" s="151"/>
      <c r="G26" s="151"/>
      <c r="H26" s="151"/>
      <c r="I26" s="151"/>
      <c r="J26" s="850" t="s">
        <v>124</v>
      </c>
      <c r="K26" s="850"/>
      <c r="L26" s="151"/>
      <c r="M26" s="151"/>
      <c r="N26" s="151"/>
      <c r="O26" s="151"/>
      <c r="P26" s="152"/>
      <c r="Q26" s="96"/>
      <c r="R26" s="96"/>
      <c r="S26" s="96"/>
      <c r="T26" s="92"/>
      <c r="U26" s="105"/>
      <c r="X26" s="84"/>
    </row>
    <row r="27" spans="2:32" s="90" customFormat="1" ht="21" customHeight="1" thickBot="1">
      <c r="B27" s="106"/>
      <c r="E27" s="153"/>
      <c r="F27" s="457" t="s">
        <v>1</v>
      </c>
      <c r="G27" s="851" t="s">
        <v>16</v>
      </c>
      <c r="H27" s="852"/>
      <c r="I27" s="853"/>
      <c r="J27" s="509" t="s">
        <v>2</v>
      </c>
      <c r="K27" s="458" t="s">
        <v>17</v>
      </c>
      <c r="L27" s="854" t="s">
        <v>18</v>
      </c>
      <c r="M27" s="855"/>
      <c r="N27" s="855"/>
      <c r="O27" s="855"/>
      <c r="P27" s="856"/>
      <c r="Q27" s="88"/>
      <c r="R27" s="88"/>
      <c r="S27" s="88"/>
      <c r="U27" s="107"/>
    </row>
    <row r="28" spans="2:32" ht="16" customHeight="1">
      <c r="B28" s="106"/>
      <c r="E28" s="108" t="s">
        <v>99</v>
      </c>
      <c r="F28" s="33"/>
      <c r="G28" s="885"/>
      <c r="H28" s="886"/>
      <c r="I28" s="887"/>
      <c r="J28" s="25"/>
      <c r="K28" s="24"/>
      <c r="L28" s="857"/>
      <c r="M28" s="858"/>
      <c r="N28" s="858"/>
      <c r="O28" s="858"/>
      <c r="P28" s="859"/>
      <c r="Q28" s="88"/>
      <c r="R28" s="88"/>
      <c r="S28" s="88"/>
      <c r="U28" s="105"/>
      <c r="V28" s="92"/>
      <c r="X28" s="84"/>
    </row>
    <row r="29" spans="2:32" ht="16" customHeight="1">
      <c r="B29" s="106"/>
      <c r="E29" s="109" t="s">
        <v>100</v>
      </c>
      <c r="F29" s="32"/>
      <c r="G29" s="846"/>
      <c r="H29" s="847"/>
      <c r="I29" s="848"/>
      <c r="J29" s="22"/>
      <c r="K29" s="23"/>
      <c r="L29" s="846"/>
      <c r="M29" s="847"/>
      <c r="N29" s="847"/>
      <c r="O29" s="847"/>
      <c r="P29" s="848"/>
      <c r="Q29" s="88"/>
      <c r="R29" s="88"/>
      <c r="S29" s="88"/>
      <c r="U29" s="105"/>
      <c r="X29" s="84"/>
    </row>
    <row r="30" spans="2:32" ht="16" customHeight="1">
      <c r="B30" s="106"/>
      <c r="E30" s="108" t="s">
        <v>101</v>
      </c>
      <c r="F30" s="33"/>
      <c r="G30" s="843"/>
      <c r="H30" s="844"/>
      <c r="I30" s="845"/>
      <c r="J30" s="25"/>
      <c r="K30" s="24"/>
      <c r="L30" s="843"/>
      <c r="M30" s="844"/>
      <c r="N30" s="844"/>
      <c r="O30" s="844"/>
      <c r="P30" s="845"/>
      <c r="Q30" s="88"/>
      <c r="R30" s="88"/>
      <c r="S30" s="88"/>
      <c r="U30" s="105"/>
      <c r="X30" s="84"/>
    </row>
    <row r="31" spans="2:32" ht="16" customHeight="1">
      <c r="B31" s="106"/>
      <c r="E31" s="109" t="s">
        <v>102</v>
      </c>
      <c r="F31" s="32"/>
      <c r="G31" s="846"/>
      <c r="H31" s="847"/>
      <c r="I31" s="848"/>
      <c r="J31" s="22"/>
      <c r="K31" s="21"/>
      <c r="L31" s="846"/>
      <c r="M31" s="847"/>
      <c r="N31" s="847"/>
      <c r="O31" s="847"/>
      <c r="P31" s="848"/>
      <c r="Q31" s="88"/>
      <c r="R31" s="88"/>
      <c r="S31" s="88"/>
      <c r="U31" s="105"/>
      <c r="X31" s="84"/>
    </row>
    <row r="32" spans="2:32" ht="16" customHeight="1">
      <c r="B32" s="849" t="str">
        <f>Info!F11&amp;"'s"</f>
        <v>Clem Harrod's</v>
      </c>
      <c r="C32" s="110"/>
      <c r="D32" s="110"/>
      <c r="E32" s="108" t="s">
        <v>103</v>
      </c>
      <c r="F32" s="33"/>
      <c r="G32" s="843"/>
      <c r="H32" s="844"/>
      <c r="I32" s="845"/>
      <c r="J32" s="25"/>
      <c r="K32" s="24"/>
      <c r="L32" s="843"/>
      <c r="M32" s="844"/>
      <c r="N32" s="844"/>
      <c r="O32" s="844"/>
      <c r="P32" s="845"/>
      <c r="Q32" s="88"/>
      <c r="R32" s="860" t="s">
        <v>325</v>
      </c>
      <c r="S32" s="860"/>
      <c r="T32" s="860"/>
      <c r="U32" s="105"/>
      <c r="X32" s="84"/>
    </row>
    <row r="33" spans="2:21" s="84" customFormat="1" ht="16" customHeight="1">
      <c r="B33" s="849"/>
      <c r="C33" s="110"/>
      <c r="D33" s="110"/>
      <c r="E33" s="109" t="s">
        <v>104</v>
      </c>
      <c r="F33" s="32"/>
      <c r="G33" s="846"/>
      <c r="H33" s="847"/>
      <c r="I33" s="848"/>
      <c r="J33" s="22"/>
      <c r="K33" s="21"/>
      <c r="L33" s="846"/>
      <c r="M33" s="847"/>
      <c r="N33" s="847"/>
      <c r="O33" s="847"/>
      <c r="P33" s="848"/>
      <c r="Q33" s="88"/>
      <c r="R33" s="860"/>
      <c r="S33" s="860"/>
      <c r="T33" s="860"/>
      <c r="U33" s="105"/>
    </row>
    <row r="34" spans="2:21" s="84" customFormat="1" ht="16" customHeight="1">
      <c r="B34" s="861" t="s">
        <v>157</v>
      </c>
      <c r="C34" s="111"/>
      <c r="D34" s="111"/>
      <c r="E34" s="108" t="s">
        <v>105</v>
      </c>
      <c r="F34" s="33"/>
      <c r="G34" s="843"/>
      <c r="H34" s="844"/>
      <c r="I34" s="845"/>
      <c r="J34" s="25"/>
      <c r="K34" s="24"/>
      <c r="L34" s="843"/>
      <c r="M34" s="844"/>
      <c r="N34" s="844"/>
      <c r="O34" s="844"/>
      <c r="P34" s="845"/>
      <c r="Q34" s="88"/>
      <c r="R34" s="863" t="s">
        <v>324</v>
      </c>
      <c r="S34" s="863"/>
      <c r="T34" s="863"/>
      <c r="U34" s="105"/>
    </row>
    <row r="35" spans="2:21" s="84" customFormat="1" ht="16" customHeight="1">
      <c r="B35" s="883"/>
      <c r="C35" s="111"/>
      <c r="D35" s="111"/>
      <c r="E35" s="109" t="s">
        <v>106</v>
      </c>
      <c r="F35" s="32"/>
      <c r="G35" s="846"/>
      <c r="H35" s="847"/>
      <c r="I35" s="848"/>
      <c r="J35" s="22"/>
      <c r="K35" s="26"/>
      <c r="L35" s="846"/>
      <c r="M35" s="847"/>
      <c r="N35" s="847"/>
      <c r="O35" s="847"/>
      <c r="P35" s="848"/>
      <c r="Q35" s="88"/>
      <c r="R35" s="864"/>
      <c r="S35" s="864"/>
      <c r="T35" s="864"/>
      <c r="U35" s="155"/>
    </row>
    <row r="36" spans="2:21" s="84" customFormat="1" ht="16" customHeight="1">
      <c r="B36" s="112"/>
      <c r="C36" s="113"/>
      <c r="D36" s="114"/>
      <c r="E36" s="108" t="s">
        <v>107</v>
      </c>
      <c r="F36" s="33"/>
      <c r="G36" s="843"/>
      <c r="H36" s="844"/>
      <c r="I36" s="845"/>
      <c r="J36" s="25"/>
      <c r="K36" s="27"/>
      <c r="L36" s="843"/>
      <c r="M36" s="844"/>
      <c r="N36" s="844"/>
      <c r="O36" s="844"/>
      <c r="P36" s="845"/>
      <c r="Q36" s="88"/>
      <c r="R36" s="156"/>
      <c r="S36" s="156"/>
      <c r="T36" s="156"/>
      <c r="U36" s="105"/>
    </row>
    <row r="37" spans="2:21" s="84" customFormat="1" ht="16" customHeight="1">
      <c r="B37" s="80" t="str">
        <f>Info!F12</f>
        <v>CLEMCO.AV</v>
      </c>
      <c r="C37" s="113"/>
      <c r="E37" s="109" t="s">
        <v>108</v>
      </c>
      <c r="F37" s="32"/>
      <c r="G37" s="846"/>
      <c r="H37" s="847"/>
      <c r="I37" s="848"/>
      <c r="J37" s="22"/>
      <c r="K37" s="26"/>
      <c r="L37" s="846"/>
      <c r="M37" s="847"/>
      <c r="N37" s="847"/>
      <c r="O37" s="847"/>
      <c r="P37" s="848"/>
      <c r="Q37" s="88"/>
      <c r="R37" s="865" t="s">
        <v>328</v>
      </c>
      <c r="S37" s="865"/>
      <c r="T37" s="865"/>
      <c r="U37" s="866"/>
    </row>
    <row r="38" spans="2:21" s="84" customFormat="1" ht="16" customHeight="1">
      <c r="B38" s="80"/>
      <c r="C38" s="113"/>
      <c r="E38" s="108" t="s">
        <v>109</v>
      </c>
      <c r="F38" s="33"/>
      <c r="G38" s="843"/>
      <c r="H38" s="844"/>
      <c r="I38" s="845"/>
      <c r="J38" s="25"/>
      <c r="K38" s="27"/>
      <c r="L38" s="843"/>
      <c r="M38" s="844"/>
      <c r="N38" s="844"/>
      <c r="O38" s="844"/>
      <c r="P38" s="845"/>
      <c r="Q38" s="88"/>
      <c r="R38" s="865"/>
      <c r="S38" s="865"/>
      <c r="T38" s="865"/>
      <c r="U38" s="866"/>
    </row>
    <row r="39" spans="2:21" s="84" customFormat="1" ht="16" customHeight="1">
      <c r="B39" s="81" t="str">
        <f>Info!F15</f>
        <v>101 Projection Way</v>
      </c>
      <c r="C39" s="113"/>
      <c r="E39" s="109" t="s">
        <v>110</v>
      </c>
      <c r="F39" s="32"/>
      <c r="G39" s="846"/>
      <c r="H39" s="847"/>
      <c r="I39" s="848"/>
      <c r="J39" s="22"/>
      <c r="K39" s="26"/>
      <c r="L39" s="846"/>
      <c r="M39" s="847"/>
      <c r="N39" s="847"/>
      <c r="O39" s="847"/>
      <c r="P39" s="848"/>
      <c r="Q39" s="88"/>
      <c r="R39" s="865"/>
      <c r="S39" s="865"/>
      <c r="T39" s="865"/>
      <c r="U39" s="866"/>
    </row>
    <row r="40" spans="2:21" s="84" customFormat="1" ht="16" customHeight="1">
      <c r="B40" s="81" t="str">
        <f>Info!F16</f>
        <v>Virtually Everywhere, US 12345</v>
      </c>
      <c r="C40" s="113"/>
      <c r="E40" s="108" t="s">
        <v>111</v>
      </c>
      <c r="F40" s="33"/>
      <c r="G40" s="843"/>
      <c r="H40" s="844"/>
      <c r="I40" s="845"/>
      <c r="J40" s="25"/>
      <c r="K40" s="27"/>
      <c r="L40" s="843"/>
      <c r="M40" s="844"/>
      <c r="N40" s="844"/>
      <c r="O40" s="844"/>
      <c r="P40" s="845"/>
      <c r="Q40" s="88"/>
      <c r="R40" s="865"/>
      <c r="S40" s="865"/>
      <c r="T40" s="865"/>
      <c r="U40" s="866"/>
    </row>
    <row r="41" spans="2:21" s="84" customFormat="1" ht="16" customHeight="1">
      <c r="B41" s="81"/>
      <c r="C41" s="113"/>
      <c r="E41" s="109" t="s">
        <v>112</v>
      </c>
      <c r="F41" s="32"/>
      <c r="G41" s="846"/>
      <c r="H41" s="847"/>
      <c r="I41" s="848"/>
      <c r="J41" s="22"/>
      <c r="K41" s="26"/>
      <c r="L41" s="846"/>
      <c r="M41" s="847"/>
      <c r="N41" s="847"/>
      <c r="O41" s="847"/>
      <c r="P41" s="848"/>
      <c r="Q41" s="88"/>
      <c r="R41" s="865"/>
      <c r="S41" s="865"/>
      <c r="T41" s="865"/>
      <c r="U41" s="866"/>
    </row>
    <row r="42" spans="2:21" s="84" customFormat="1" ht="16" customHeight="1">
      <c r="B42" s="81" t="str">
        <f>Info!F17</f>
        <v>813-555-CLEM</v>
      </c>
      <c r="C42" s="113"/>
      <c r="E42" s="108" t="s">
        <v>113</v>
      </c>
      <c r="F42" s="33"/>
      <c r="G42" s="843"/>
      <c r="H42" s="844"/>
      <c r="I42" s="845"/>
      <c r="J42" s="25"/>
      <c r="K42" s="27"/>
      <c r="L42" s="843"/>
      <c r="M42" s="844"/>
      <c r="N42" s="844"/>
      <c r="O42" s="844"/>
      <c r="P42" s="845"/>
      <c r="Q42" s="88"/>
      <c r="R42" s="865"/>
      <c r="S42" s="865"/>
      <c r="T42" s="865"/>
      <c r="U42" s="866"/>
    </row>
    <row r="43" spans="2:21" s="84" customFormat="1" ht="16" customHeight="1">
      <c r="B43" s="81" t="str">
        <f>Info!F18</f>
        <v>info@clemco.net</v>
      </c>
      <c r="C43" s="115"/>
      <c r="E43" s="109" t="s">
        <v>114</v>
      </c>
      <c r="F43" s="32"/>
      <c r="G43" s="846"/>
      <c r="H43" s="847"/>
      <c r="I43" s="848"/>
      <c r="J43" s="22"/>
      <c r="K43" s="26"/>
      <c r="L43" s="846"/>
      <c r="M43" s="847"/>
      <c r="N43" s="847"/>
      <c r="O43" s="847"/>
      <c r="P43" s="848"/>
      <c r="Q43" s="88"/>
      <c r="R43" s="865"/>
      <c r="S43" s="865"/>
      <c r="T43" s="865"/>
      <c r="U43" s="866"/>
    </row>
    <row r="44" spans="2:21" s="84" customFormat="1" ht="16" customHeight="1">
      <c r="B44" s="106"/>
      <c r="E44" s="108" t="s">
        <v>115</v>
      </c>
      <c r="F44" s="33"/>
      <c r="G44" s="843"/>
      <c r="H44" s="844"/>
      <c r="I44" s="845"/>
      <c r="J44" s="25"/>
      <c r="K44" s="27"/>
      <c r="L44" s="843"/>
      <c r="M44" s="844"/>
      <c r="N44" s="844"/>
      <c r="O44" s="844"/>
      <c r="P44" s="845"/>
      <c r="Q44" s="88"/>
      <c r="R44" s="865"/>
      <c r="S44" s="865"/>
      <c r="T44" s="865"/>
      <c r="U44" s="866"/>
    </row>
    <row r="45" spans="2:21" s="84" customFormat="1" ht="16" customHeight="1">
      <c r="B45" s="106"/>
      <c r="E45" s="109" t="s">
        <v>116</v>
      </c>
      <c r="F45" s="32"/>
      <c r="G45" s="846"/>
      <c r="H45" s="847"/>
      <c r="I45" s="848"/>
      <c r="J45" s="22"/>
      <c r="K45" s="26"/>
      <c r="L45" s="846"/>
      <c r="M45" s="847"/>
      <c r="N45" s="847"/>
      <c r="O45" s="847"/>
      <c r="P45" s="848"/>
      <c r="Q45" s="88"/>
      <c r="R45" s="884"/>
      <c r="S45" s="884"/>
      <c r="T45" s="884"/>
      <c r="U45" s="105"/>
    </row>
    <row r="46" spans="2:21" s="84" customFormat="1" ht="16" customHeight="1">
      <c r="B46" s="106"/>
      <c r="E46" s="108" t="s">
        <v>117</v>
      </c>
      <c r="F46" s="33"/>
      <c r="G46" s="843"/>
      <c r="H46" s="844"/>
      <c r="I46" s="845"/>
      <c r="J46" s="25"/>
      <c r="K46" s="27"/>
      <c r="L46" s="843"/>
      <c r="M46" s="844"/>
      <c r="N46" s="844"/>
      <c r="O46" s="844"/>
      <c r="P46" s="845"/>
      <c r="Q46" s="88"/>
      <c r="R46" s="884"/>
      <c r="S46" s="884"/>
      <c r="T46" s="884"/>
      <c r="U46" s="105"/>
    </row>
    <row r="47" spans="2:21" s="84" customFormat="1" ht="16" customHeight="1">
      <c r="B47" s="106"/>
      <c r="E47" s="109" t="s">
        <v>118</v>
      </c>
      <c r="F47" s="32"/>
      <c r="G47" s="846"/>
      <c r="H47" s="847"/>
      <c r="I47" s="848"/>
      <c r="J47" s="22"/>
      <c r="K47" s="26"/>
      <c r="L47" s="846"/>
      <c r="M47" s="847"/>
      <c r="N47" s="847"/>
      <c r="O47" s="847"/>
      <c r="P47" s="848"/>
      <c r="Q47" s="88"/>
      <c r="R47" s="884"/>
      <c r="S47" s="884"/>
      <c r="T47" s="884"/>
      <c r="U47" s="105"/>
    </row>
    <row r="48" spans="2:21" s="84" customFormat="1" ht="16" customHeight="1">
      <c r="B48" s="106"/>
      <c r="E48" s="108" t="s">
        <v>119</v>
      </c>
      <c r="F48" s="33"/>
      <c r="G48" s="843"/>
      <c r="H48" s="844"/>
      <c r="I48" s="845"/>
      <c r="J48" s="25"/>
      <c r="K48" s="27"/>
      <c r="L48" s="843"/>
      <c r="M48" s="844"/>
      <c r="N48" s="844"/>
      <c r="O48" s="844"/>
      <c r="P48" s="845"/>
      <c r="Q48" s="88"/>
      <c r="R48" s="884"/>
      <c r="S48" s="884"/>
      <c r="T48" s="884"/>
      <c r="U48" s="105"/>
    </row>
    <row r="49" spans="2:21" s="84" customFormat="1" ht="16" customHeight="1">
      <c r="B49" s="106"/>
      <c r="E49" s="109" t="s">
        <v>120</v>
      </c>
      <c r="F49" s="32"/>
      <c r="G49" s="846"/>
      <c r="H49" s="847"/>
      <c r="I49" s="848"/>
      <c r="J49" s="22"/>
      <c r="K49" s="26"/>
      <c r="L49" s="846"/>
      <c r="M49" s="847"/>
      <c r="N49" s="847"/>
      <c r="O49" s="847"/>
      <c r="P49" s="848"/>
      <c r="Q49" s="88"/>
      <c r="R49" s="884"/>
      <c r="S49" s="884"/>
      <c r="T49" s="884"/>
      <c r="U49" s="105"/>
    </row>
    <row r="50" spans="2:21" s="84" customFormat="1" ht="16" customHeight="1">
      <c r="B50" s="106"/>
      <c r="E50" s="108" t="s">
        <v>121</v>
      </c>
      <c r="F50" s="33"/>
      <c r="G50" s="843"/>
      <c r="H50" s="844"/>
      <c r="I50" s="845"/>
      <c r="J50" s="25"/>
      <c r="K50" s="27"/>
      <c r="L50" s="843"/>
      <c r="M50" s="844"/>
      <c r="N50" s="844"/>
      <c r="O50" s="844"/>
      <c r="P50" s="845"/>
      <c r="U50" s="105"/>
    </row>
    <row r="51" spans="2:21" s="84" customFormat="1" ht="16" customHeight="1">
      <c r="B51" s="106"/>
      <c r="E51" s="109" t="s">
        <v>122</v>
      </c>
      <c r="F51" s="32"/>
      <c r="G51" s="846"/>
      <c r="H51" s="847"/>
      <c r="I51" s="848"/>
      <c r="J51" s="28"/>
      <c r="K51" s="29"/>
      <c r="L51" s="846"/>
      <c r="M51" s="847"/>
      <c r="N51" s="847"/>
      <c r="O51" s="847"/>
      <c r="P51" s="848"/>
      <c r="U51" s="105"/>
    </row>
    <row r="52" spans="2:21" s="84" customFormat="1" ht="16" customHeight="1" thickBot="1">
      <c r="B52" s="104"/>
      <c r="D52" s="90"/>
      <c r="E52" s="510" t="s">
        <v>123</v>
      </c>
      <c r="F52" s="34"/>
      <c r="G52" s="873"/>
      <c r="H52" s="874"/>
      <c r="I52" s="875"/>
      <c r="J52" s="30"/>
      <c r="K52" s="31"/>
      <c r="L52" s="873"/>
      <c r="M52" s="874"/>
      <c r="N52" s="874"/>
      <c r="O52" s="874"/>
      <c r="P52" s="875"/>
      <c r="U52" s="105"/>
    </row>
    <row r="53" spans="2:21" s="84" customFormat="1" ht="30" customHeight="1" thickTop="1" thickBot="1">
      <c r="B53" s="104"/>
      <c r="E53" s="90"/>
      <c r="F53" s="90"/>
      <c r="G53" s="90"/>
      <c r="H53" s="90"/>
      <c r="I53" s="90"/>
      <c r="J53" s="511">
        <f>SUM(J28:J52)</f>
        <v>0</v>
      </c>
      <c r="K53" s="513" t="s">
        <v>270</v>
      </c>
      <c r="L53" s="116"/>
      <c r="M53" s="90"/>
      <c r="N53" s="90"/>
      <c r="O53" s="90"/>
      <c r="P53" s="90"/>
      <c r="U53" s="105"/>
    </row>
    <row r="54" spans="2:21" s="84" customFormat="1" ht="26" customHeight="1">
      <c r="B54" s="104"/>
      <c r="E54" s="90"/>
      <c r="F54" s="90"/>
      <c r="G54" s="90"/>
      <c r="H54" s="90"/>
      <c r="I54" s="90"/>
      <c r="J54" s="169"/>
      <c r="K54" s="170"/>
      <c r="L54" s="116"/>
      <c r="M54" s="90"/>
      <c r="N54" s="90"/>
      <c r="O54" s="90"/>
      <c r="P54" s="90"/>
      <c r="U54" s="105"/>
    </row>
    <row r="55" spans="2:21" s="84" customFormat="1" ht="28" customHeight="1">
      <c r="B55" s="104"/>
      <c r="E55" s="90"/>
      <c r="F55" s="90"/>
      <c r="G55" s="90"/>
      <c r="H55" s="90"/>
      <c r="I55" s="90"/>
      <c r="J55" s="169"/>
      <c r="K55" s="170"/>
      <c r="L55" s="116"/>
      <c r="M55" s="90"/>
      <c r="N55" s="90"/>
      <c r="O55" s="90"/>
      <c r="P55" s="90"/>
      <c r="U55" s="105"/>
    </row>
    <row r="56" spans="2:21" s="84" customFormat="1" ht="28" customHeight="1">
      <c r="B56" s="104"/>
      <c r="E56" s="90"/>
      <c r="F56" s="90"/>
      <c r="G56" s="90"/>
      <c r="H56" s="90"/>
      <c r="I56" s="90"/>
      <c r="J56" s="169"/>
      <c r="K56" s="170"/>
      <c r="L56" s="116"/>
      <c r="M56" s="90"/>
      <c r="N56" s="90"/>
      <c r="O56" s="90"/>
      <c r="P56" s="90"/>
      <c r="U56" s="105"/>
    </row>
    <row r="57" spans="2:21" s="84" customFormat="1" ht="28" customHeight="1">
      <c r="B57" s="104"/>
      <c r="E57" s="90"/>
      <c r="F57" s="90"/>
      <c r="G57" s="90"/>
      <c r="H57" s="90"/>
      <c r="I57" s="90"/>
      <c r="J57" s="169"/>
      <c r="K57" s="170"/>
      <c r="L57" s="116"/>
      <c r="M57" s="90"/>
      <c r="N57" s="90"/>
      <c r="O57" s="90"/>
      <c r="P57" s="90"/>
      <c r="U57" s="105"/>
    </row>
    <row r="58" spans="2:21" s="84" customFormat="1" ht="28" customHeight="1">
      <c r="B58" s="481"/>
      <c r="C58" s="482"/>
      <c r="D58" s="482"/>
      <c r="E58" s="482"/>
      <c r="F58" s="482"/>
      <c r="G58" s="482"/>
      <c r="H58" s="426" t="s">
        <v>274</v>
      </c>
      <c r="I58" s="379" t="s">
        <v>275</v>
      </c>
      <c r="J58" s="421"/>
      <c r="K58" s="482"/>
      <c r="L58" s="482"/>
      <c r="M58" s="482"/>
      <c r="N58" s="482"/>
      <c r="O58" s="482"/>
      <c r="P58" s="482"/>
      <c r="Q58" s="482"/>
      <c r="R58" s="482"/>
      <c r="S58" s="482"/>
      <c r="T58" s="482"/>
      <c r="U58" s="483"/>
    </row>
    <row r="59" spans="2:21" s="84" customFormat="1" ht="28" customHeight="1">
      <c r="B59" s="104"/>
      <c r="E59" s="90"/>
      <c r="F59" s="90"/>
      <c r="G59" s="90"/>
      <c r="H59" s="90"/>
      <c r="I59" s="90"/>
      <c r="J59" s="169"/>
      <c r="K59" s="170"/>
      <c r="L59" s="116"/>
      <c r="M59" s="90"/>
      <c r="N59" s="90"/>
      <c r="O59" s="90"/>
      <c r="P59" s="90"/>
      <c r="U59" s="105"/>
    </row>
    <row r="60" spans="2:21" s="84" customFormat="1" ht="12" customHeight="1">
      <c r="B60" s="104"/>
      <c r="I60" s="117"/>
      <c r="J60" s="103"/>
      <c r="U60" s="105"/>
    </row>
    <row r="61" spans="2:21" s="84" customFormat="1" ht="11" customHeight="1">
      <c r="B61" s="104"/>
      <c r="I61" s="117"/>
      <c r="J61" s="103"/>
      <c r="U61" s="613"/>
    </row>
    <row r="62" spans="2:21" s="84" customFormat="1" ht="16" customHeight="1" thickBot="1">
      <c r="B62" s="118"/>
      <c r="C62" s="119"/>
      <c r="D62" s="119"/>
      <c r="E62" s="119"/>
      <c r="F62" s="119"/>
      <c r="G62" s="119"/>
      <c r="H62" s="119"/>
      <c r="I62" s="120"/>
      <c r="J62" s="120"/>
      <c r="K62" s="119"/>
      <c r="L62" s="119"/>
      <c r="M62" s="119"/>
      <c r="N62" s="119"/>
      <c r="O62" s="119"/>
      <c r="P62" s="119"/>
      <c r="Q62" s="119"/>
      <c r="R62" s="119"/>
      <c r="S62" s="119"/>
      <c r="T62" s="119"/>
      <c r="U62" s="614" t="str">
        <f>Info!O48</f>
        <v>Copyright © 2025 Clem Harrod. All rights reserved. ISBN: 978-1-7347452-6-9</v>
      </c>
    </row>
    <row r="63" spans="2:21" s="84" customFormat="1" ht="12.75" customHeight="1" thickTop="1"/>
    <row r="64" spans="2:21" s="84" customFormat="1" ht="12.75" customHeight="1"/>
    <row r="65" s="84" customFormat="1" ht="12" customHeight="1"/>
    <row r="66" s="84" customFormat="1" ht="12" customHeight="1"/>
    <row r="67" s="84" customFormat="1"/>
    <row r="68" s="84" customFormat="1" ht="12" customHeight="1"/>
    <row r="69" s="84" customFormat="1" ht="12" customHeight="1"/>
    <row r="70" s="84" customFormat="1" ht="12" customHeight="1"/>
    <row r="71" s="84" customFormat="1"/>
    <row r="72" s="84" customFormat="1"/>
    <row r="73" s="84" customFormat="1"/>
    <row r="74" s="84" customFormat="1"/>
    <row r="75" s="84" customFormat="1"/>
    <row r="76" s="84" customFormat="1"/>
    <row r="77" s="84" customFormat="1"/>
    <row r="78" s="84" customFormat="1"/>
    <row r="79" s="84" customFormat="1"/>
    <row r="80" s="84" customFormat="1"/>
    <row r="81" spans="31:31" s="84" customFormat="1"/>
    <row r="82" spans="31:31" s="84" customFormat="1"/>
    <row r="83" spans="31:31" s="84" customFormat="1"/>
    <row r="84" spans="31:31" s="84" customFormat="1" ht="15" customHeight="1"/>
    <row r="85" spans="31:31" s="84" customFormat="1"/>
    <row r="86" spans="31:31" s="84" customFormat="1"/>
    <row r="87" spans="31:31" s="84" customFormat="1"/>
    <row r="88" spans="31:31" s="84" customFormat="1"/>
    <row r="89" spans="31:31" s="84" customFormat="1"/>
    <row r="90" spans="31:31" s="84" customFormat="1"/>
    <row r="91" spans="31:31" s="84" customFormat="1"/>
    <row r="92" spans="31:31" s="84" customFormat="1"/>
    <row r="93" spans="31:31" s="84" customFormat="1"/>
    <row r="94" spans="31:31" s="84" customFormat="1"/>
    <row r="95" spans="31:31" s="84" customFormat="1"/>
    <row r="96" spans="31:31" s="84" customFormat="1">
      <c r="AE96" s="122"/>
    </row>
    <row r="97" spans="32:32" s="84" customFormat="1"/>
    <row r="98" spans="32:32" s="84" customFormat="1"/>
    <row r="99" spans="32:32" s="84" customFormat="1"/>
    <row r="100" spans="32:32" s="84" customFormat="1"/>
    <row r="101" spans="32:32" s="84" customFormat="1"/>
    <row r="102" spans="32:32" s="84" customFormat="1"/>
    <row r="103" spans="32:32" s="84" customFormat="1">
      <c r="AF103" s="122"/>
    </row>
    <row r="104" spans="32:32" s="84" customFormat="1"/>
    <row r="105" spans="32:32" s="84" customFormat="1"/>
    <row r="106" spans="32:32" s="84" customFormat="1"/>
    <row r="107" spans="32:32" s="84" customFormat="1"/>
    <row r="108" spans="32:32" s="84" customFormat="1"/>
    <row r="109" spans="32:32" s="84" customFormat="1"/>
    <row r="110" spans="32:32" s="84" customFormat="1"/>
    <row r="111" spans="32:32" s="84" customFormat="1"/>
    <row r="112" spans="32:32" s="84" customFormat="1"/>
    <row r="113" s="84" customFormat="1"/>
    <row r="114" s="84" customFormat="1"/>
    <row r="115" s="84" customFormat="1"/>
    <row r="116" s="84" customFormat="1"/>
    <row r="117" s="84" customFormat="1"/>
    <row r="118" s="84" customFormat="1"/>
    <row r="119" s="84" customFormat="1"/>
    <row r="120" s="84" customFormat="1"/>
    <row r="121" s="84" customFormat="1"/>
    <row r="122" s="84" customFormat="1"/>
    <row r="123" s="84" customFormat="1" ht="15" customHeight="1"/>
    <row r="124" s="84" customFormat="1"/>
    <row r="125" s="84" customFormat="1"/>
    <row r="126" s="84" customFormat="1"/>
    <row r="127" s="84" customFormat="1"/>
    <row r="128" s="84" customFormat="1"/>
    <row r="129" spans="7:31" ht="15" customHeight="1">
      <c r="X129" s="84"/>
    </row>
    <row r="130" spans="7:31">
      <c r="X130" s="84"/>
    </row>
    <row r="131" spans="7:31">
      <c r="X131" s="84"/>
    </row>
    <row r="132" spans="7:31">
      <c r="X132" s="84"/>
    </row>
    <row r="133" spans="7:31">
      <c r="G133" s="123"/>
      <c r="T133" s="124"/>
      <c r="X133" s="84"/>
      <c r="AE133" s="122"/>
    </row>
    <row r="134" spans="7:31">
      <c r="G134" s="123"/>
      <c r="R134" s="125"/>
      <c r="S134" s="125"/>
      <c r="T134" s="124"/>
      <c r="U134" s="122"/>
      <c r="X134" s="92"/>
      <c r="Y134" s="126"/>
      <c r="AA134" s="122"/>
      <c r="AB134" s="88"/>
    </row>
    <row r="135" spans="7:31">
      <c r="T135" s="127"/>
      <c r="U135" s="122"/>
      <c r="X135" s="92"/>
      <c r="Y135" s="122"/>
      <c r="AA135" s="122"/>
      <c r="AB135" s="88"/>
    </row>
    <row r="136" spans="7:31">
      <c r="T136" s="127"/>
      <c r="X136" s="128"/>
      <c r="Y136" s="129"/>
      <c r="Z136" s="129"/>
      <c r="AA136" s="122"/>
      <c r="AB136" s="130"/>
    </row>
    <row r="137" spans="7:31">
      <c r="T137" s="127"/>
      <c r="X137" s="128"/>
      <c r="Y137" s="126"/>
      <c r="Z137" s="126"/>
      <c r="AA137" s="122"/>
      <c r="AB137" s="130"/>
    </row>
    <row r="138" spans="7:31">
      <c r="T138" s="127"/>
      <c r="X138" s="128"/>
      <c r="Y138" s="126"/>
      <c r="Z138" s="126"/>
      <c r="AA138" s="122"/>
      <c r="AB138" s="88"/>
    </row>
    <row r="139" spans="7:31">
      <c r="T139" s="127"/>
      <c r="X139" s="128"/>
      <c r="Y139" s="129"/>
      <c r="Z139" s="129"/>
      <c r="AA139" s="122"/>
      <c r="AB139" s="88"/>
    </row>
    <row r="140" spans="7:31">
      <c r="T140" s="127"/>
      <c r="X140" s="128"/>
      <c r="Y140" s="126"/>
      <c r="Z140" s="126"/>
      <c r="AA140" s="122"/>
      <c r="AB140" s="88"/>
    </row>
    <row r="141" spans="7:31">
      <c r="T141" s="127"/>
      <c r="X141" s="128"/>
      <c r="Y141" s="122"/>
      <c r="Z141" s="129"/>
      <c r="AA141" s="122"/>
      <c r="AB141" s="88"/>
    </row>
    <row r="142" spans="7:31">
      <c r="T142" s="127"/>
      <c r="X142" s="128"/>
      <c r="Y142" s="122"/>
      <c r="Z142" s="129"/>
      <c r="AA142" s="122"/>
      <c r="AB142" s="131"/>
    </row>
    <row r="143" spans="7:31">
      <c r="T143" s="127"/>
      <c r="W143" s="128"/>
      <c r="X143" s="128"/>
      <c r="Y143" s="126"/>
      <c r="Z143" s="126"/>
      <c r="AA143" s="122"/>
      <c r="AB143" s="88"/>
    </row>
    <row r="144" spans="7:31">
      <c r="T144" s="127"/>
      <c r="X144" s="128"/>
      <c r="Y144" s="129"/>
      <c r="Z144" s="129"/>
      <c r="AA144" s="122"/>
      <c r="AB144" s="88"/>
    </row>
    <row r="145" spans="20:28">
      <c r="T145" s="127"/>
      <c r="W145" s="128"/>
      <c r="X145" s="128"/>
      <c r="Y145" s="128"/>
      <c r="Z145" s="129"/>
      <c r="AA145" s="122"/>
      <c r="AB145" s="88"/>
    </row>
    <row r="146" spans="20:28">
      <c r="T146" s="127"/>
      <c r="X146" s="128"/>
      <c r="Y146" s="126"/>
      <c r="Z146" s="126"/>
      <c r="AA146" s="122"/>
      <c r="AB146" s="88"/>
    </row>
    <row r="147" spans="20:28">
      <c r="T147" s="132"/>
      <c r="X147" s="128"/>
      <c r="Y147" s="126"/>
      <c r="Z147" s="126"/>
      <c r="AA147" s="122"/>
      <c r="AB147" s="88"/>
    </row>
    <row r="148" spans="20:28">
      <c r="T148" s="132"/>
      <c r="X148" s="128"/>
      <c r="Y148" s="129"/>
      <c r="Z148" s="129"/>
      <c r="AA148" s="122"/>
      <c r="AB148" s="88"/>
    </row>
    <row r="149" spans="20:28">
      <c r="T149" s="132"/>
      <c r="X149" s="128"/>
      <c r="Y149" s="122"/>
      <c r="AA149" s="122"/>
      <c r="AB149" s="88"/>
    </row>
    <row r="150" spans="20:28">
      <c r="T150" s="132"/>
      <c r="X150" s="128"/>
      <c r="Y150" s="126"/>
      <c r="Z150" s="126"/>
      <c r="AA150" s="122"/>
      <c r="AB150" s="88"/>
    </row>
    <row r="151" spans="20:28">
      <c r="T151" s="127"/>
      <c r="X151" s="128"/>
      <c r="Y151" s="126"/>
      <c r="Z151" s="126"/>
      <c r="AA151" s="122"/>
      <c r="AB151" s="133"/>
    </row>
    <row r="152" spans="20:28">
      <c r="T152" s="127"/>
      <c r="X152" s="128"/>
      <c r="Y152" s="126"/>
      <c r="Z152" s="126"/>
      <c r="AA152" s="122"/>
    </row>
    <row r="153" spans="20:28">
      <c r="T153" s="127"/>
      <c r="X153" s="128"/>
      <c r="Y153" s="126"/>
      <c r="Z153" s="126"/>
      <c r="AA153" s="122"/>
    </row>
    <row r="154" spans="20:28">
      <c r="T154" s="127"/>
      <c r="X154" s="128"/>
      <c r="Y154" s="126"/>
      <c r="Z154" s="126"/>
      <c r="AA154" s="122"/>
    </row>
    <row r="155" spans="20:28">
      <c r="T155" s="127"/>
      <c r="X155" s="128"/>
      <c r="AA155" s="122"/>
    </row>
    <row r="156" spans="20:28">
      <c r="T156" s="127"/>
      <c r="X156" s="128"/>
      <c r="AA156" s="122"/>
    </row>
    <row r="157" spans="20:28">
      <c r="T157" s="127"/>
      <c r="X157" s="128"/>
      <c r="Y157" s="122"/>
      <c r="AA157" s="122"/>
    </row>
    <row r="158" spans="20:28">
      <c r="T158" s="127"/>
      <c r="X158" s="128"/>
      <c r="Y158" s="122"/>
      <c r="AA158" s="122"/>
    </row>
    <row r="159" spans="20:28">
      <c r="T159" s="127"/>
      <c r="X159" s="128"/>
      <c r="Y159" s="122"/>
      <c r="Z159" s="129"/>
      <c r="AA159" s="122"/>
    </row>
    <row r="160" spans="20:28">
      <c r="T160" s="127"/>
      <c r="X160" s="128"/>
      <c r="Y160" s="122"/>
      <c r="AA160" s="122"/>
    </row>
    <row r="161" spans="20:29">
      <c r="T161" s="127"/>
      <c r="X161" s="128"/>
      <c r="Y161" s="126"/>
      <c r="Z161" s="126"/>
      <c r="AA161" s="122"/>
    </row>
    <row r="162" spans="20:29">
      <c r="T162" s="127"/>
      <c r="X162" s="128"/>
      <c r="Y162" s="122"/>
      <c r="Z162" s="134"/>
      <c r="AA162" s="122"/>
    </row>
    <row r="163" spans="20:29">
      <c r="T163" s="127"/>
      <c r="X163" s="128"/>
      <c r="Y163" s="135"/>
      <c r="Z163" s="135"/>
      <c r="AA163" s="122"/>
    </row>
    <row r="164" spans="20:29">
      <c r="T164" s="127"/>
      <c r="X164" s="128"/>
      <c r="Y164" s="135"/>
      <c r="Z164" s="135"/>
      <c r="AA164" s="122"/>
    </row>
    <row r="165" spans="20:29" ht="16">
      <c r="T165" s="136"/>
      <c r="X165" s="128"/>
      <c r="AA165" s="122"/>
    </row>
    <row r="166" spans="20:29" ht="16">
      <c r="T166" s="137"/>
      <c r="U166" s="136"/>
      <c r="V166" s="138"/>
      <c r="W166" s="138"/>
      <c r="X166" s="139"/>
    </row>
    <row r="167" spans="20:29">
      <c r="T167" s="137"/>
      <c r="U167" s="92"/>
      <c r="X167" s="84"/>
    </row>
    <row r="168" spans="20:29" ht="15">
      <c r="T168" s="140"/>
      <c r="U168" s="141"/>
      <c r="X168" s="84"/>
    </row>
    <row r="169" spans="20:29">
      <c r="T169" s="142"/>
      <c r="U169" s="92"/>
      <c r="X169" s="84"/>
      <c r="Y169" s="141"/>
    </row>
    <row r="170" spans="20:29">
      <c r="T170" s="142"/>
      <c r="U170" s="92"/>
      <c r="X170" s="84"/>
    </row>
    <row r="171" spans="20:29">
      <c r="U171" s="92"/>
      <c r="X171" s="84"/>
    </row>
    <row r="172" spans="20:29">
      <c r="X172" s="139"/>
    </row>
    <row r="173" spans="20:29">
      <c r="X173" s="143"/>
      <c r="Y173" s="122"/>
    </row>
    <row r="174" spans="20:29">
      <c r="X174" s="84"/>
    </row>
    <row r="175" spans="20:29">
      <c r="X175" s="84"/>
    </row>
    <row r="176" spans="20:29">
      <c r="X176" s="84"/>
      <c r="AC176" s="92"/>
    </row>
    <row r="177" spans="29:29" s="84" customFormat="1">
      <c r="AC177" s="92"/>
    </row>
    <row r="178" spans="29:29" s="84" customFormat="1">
      <c r="AC178" s="92"/>
    </row>
    <row r="179" spans="29:29" s="84" customFormat="1">
      <c r="AC179" s="92"/>
    </row>
    <row r="180" spans="29:29" s="84" customFormat="1">
      <c r="AC180" s="92"/>
    </row>
    <row r="181" spans="29:29" s="84" customFormat="1">
      <c r="AC181" s="92"/>
    </row>
    <row r="182" spans="29:29" s="84" customFormat="1">
      <c r="AC182" s="92"/>
    </row>
    <row r="183" spans="29:29" s="84" customFormat="1">
      <c r="AC183" s="92"/>
    </row>
    <row r="184" spans="29:29" s="84" customFormat="1">
      <c r="AC184" s="92"/>
    </row>
    <row r="185" spans="29:29" s="84" customFormat="1">
      <c r="AC185" s="92"/>
    </row>
    <row r="186" spans="29:29" s="84" customFormat="1">
      <c r="AC186" s="92"/>
    </row>
    <row r="187" spans="29:29" s="84" customFormat="1">
      <c r="AC187" s="92"/>
    </row>
    <row r="188" spans="29:29" s="84" customFormat="1">
      <c r="AC188" s="92"/>
    </row>
    <row r="189" spans="29:29" s="84" customFormat="1">
      <c r="AC189" s="92"/>
    </row>
    <row r="190" spans="29:29" s="84" customFormat="1">
      <c r="AC190" s="92"/>
    </row>
    <row r="191" spans="29:29" s="84" customFormat="1">
      <c r="AC191" s="92"/>
    </row>
    <row r="192" spans="29:29" s="84" customFormat="1">
      <c r="AC192" s="92"/>
    </row>
    <row r="193" spans="29:29" s="84" customFormat="1">
      <c r="AC193" s="92"/>
    </row>
    <row r="194" spans="29:29" s="84" customFormat="1">
      <c r="AC194" s="92"/>
    </row>
    <row r="195" spans="29:29" s="84" customFormat="1">
      <c r="AC195" s="92"/>
    </row>
    <row r="196" spans="29:29" s="84" customFormat="1">
      <c r="AC196" s="92"/>
    </row>
    <row r="197" spans="29:29" s="84" customFormat="1">
      <c r="AC197" s="92"/>
    </row>
    <row r="198" spans="29:29" s="84" customFormat="1">
      <c r="AC198" s="92"/>
    </row>
    <row r="199" spans="29:29" s="84" customFormat="1">
      <c r="AC199" s="92"/>
    </row>
    <row r="200" spans="29:29" s="84" customFormat="1">
      <c r="AC200" s="92"/>
    </row>
    <row r="201" spans="29:29" s="84" customFormat="1">
      <c r="AC201" s="92"/>
    </row>
    <row r="202" spans="29:29" s="84" customFormat="1">
      <c r="AC202" s="92"/>
    </row>
    <row r="203" spans="29:29" s="84" customFormat="1">
      <c r="AC203" s="92"/>
    </row>
    <row r="204" spans="29:29" s="84" customFormat="1">
      <c r="AC204" s="92"/>
    </row>
    <row r="205" spans="29:29" s="84" customFormat="1">
      <c r="AC205" s="92"/>
    </row>
    <row r="206" spans="29:29" s="84" customFormat="1">
      <c r="AC206" s="92"/>
    </row>
    <row r="207" spans="29:29" s="84" customFormat="1">
      <c r="AC207" s="92"/>
    </row>
    <row r="208" spans="29:29" s="84" customFormat="1">
      <c r="AC208" s="92"/>
    </row>
    <row r="209" spans="29:29" s="84" customFormat="1">
      <c r="AC209" s="92"/>
    </row>
    <row r="210" spans="29:29" s="84" customFormat="1">
      <c r="AC210" s="92"/>
    </row>
    <row r="211" spans="29:29" s="84" customFormat="1">
      <c r="AC211" s="92"/>
    </row>
    <row r="212" spans="29:29" s="84" customFormat="1">
      <c r="AC212" s="92"/>
    </row>
    <row r="213" spans="29:29" s="84" customFormat="1">
      <c r="AC213" s="92"/>
    </row>
    <row r="214" spans="29:29" s="84" customFormat="1">
      <c r="AC214" s="92"/>
    </row>
    <row r="215" spans="29:29" s="84" customFormat="1">
      <c r="AC215" s="92"/>
    </row>
    <row r="216" spans="29:29" s="84" customFormat="1">
      <c r="AC216" s="92"/>
    </row>
    <row r="217" spans="29:29" s="84" customFormat="1">
      <c r="AC217" s="92"/>
    </row>
    <row r="218" spans="29:29" s="84" customFormat="1">
      <c r="AC218" s="92"/>
    </row>
    <row r="219" spans="29:29" s="84" customFormat="1">
      <c r="AC219" s="92"/>
    </row>
    <row r="220" spans="29:29" s="84" customFormat="1">
      <c r="AC220" s="92"/>
    </row>
    <row r="221" spans="29:29" s="84" customFormat="1">
      <c r="AC221" s="92"/>
    </row>
    <row r="222" spans="29:29" s="84" customFormat="1">
      <c r="AC222" s="92"/>
    </row>
    <row r="223" spans="29:29" s="84" customFormat="1">
      <c r="AC223" s="92"/>
    </row>
    <row r="224" spans="29:29" s="84" customFormat="1">
      <c r="AC224" s="92"/>
    </row>
    <row r="225" spans="29:29" s="84" customFormat="1">
      <c r="AC225" s="92"/>
    </row>
    <row r="226" spans="29:29" s="84" customFormat="1">
      <c r="AC226" s="92"/>
    </row>
    <row r="227" spans="29:29" s="84" customFormat="1">
      <c r="AC227" s="92"/>
    </row>
    <row r="228" spans="29:29" s="84" customFormat="1">
      <c r="AC228" s="92"/>
    </row>
    <row r="229" spans="29:29" s="84" customFormat="1">
      <c r="AC229" s="92"/>
    </row>
    <row r="230" spans="29:29" s="84" customFormat="1">
      <c r="AC230" s="92"/>
    </row>
    <row r="231" spans="29:29" s="84" customFormat="1">
      <c r="AC231" s="92"/>
    </row>
    <row r="232" spans="29:29" s="84" customFormat="1">
      <c r="AC232" s="92"/>
    </row>
    <row r="233" spans="29:29" s="84" customFormat="1">
      <c r="AC233" s="92"/>
    </row>
    <row r="234" spans="29:29" s="84" customFormat="1">
      <c r="AC234" s="92"/>
    </row>
    <row r="235" spans="29:29" s="84" customFormat="1">
      <c r="AC235" s="92"/>
    </row>
    <row r="236" spans="29:29" s="84" customFormat="1">
      <c r="AC236" s="92"/>
    </row>
    <row r="237" spans="29:29" s="84" customFormat="1">
      <c r="AC237" s="92"/>
    </row>
    <row r="238" spans="29:29" s="84" customFormat="1">
      <c r="AC238" s="92"/>
    </row>
    <row r="239" spans="29:29" s="84" customFormat="1">
      <c r="AC239" s="92"/>
    </row>
    <row r="240" spans="29:29" s="84" customFormat="1">
      <c r="AC240" s="92"/>
    </row>
    <row r="241" spans="29:29" s="84" customFormat="1">
      <c r="AC241" s="92"/>
    </row>
    <row r="242" spans="29:29" s="84" customFormat="1">
      <c r="AC242" s="92"/>
    </row>
    <row r="243" spans="29:29" s="84" customFormat="1">
      <c r="AC243" s="92"/>
    </row>
    <row r="244" spans="29:29" s="84" customFormat="1">
      <c r="AC244" s="92"/>
    </row>
    <row r="245" spans="29:29" s="84" customFormat="1">
      <c r="AC245" s="92"/>
    </row>
    <row r="246" spans="29:29" s="84" customFormat="1">
      <c r="AC246" s="92"/>
    </row>
    <row r="247" spans="29:29" s="84" customFormat="1">
      <c r="AC247" s="92"/>
    </row>
    <row r="248" spans="29:29" s="84" customFormat="1">
      <c r="AC248" s="92"/>
    </row>
    <row r="249" spans="29:29" s="84" customFormat="1">
      <c r="AC249" s="92"/>
    </row>
    <row r="250" spans="29:29" s="84" customFormat="1">
      <c r="AC250" s="92"/>
    </row>
    <row r="251" spans="29:29" s="84" customFormat="1">
      <c r="AC251" s="92"/>
    </row>
    <row r="252" spans="29:29" s="84" customFormat="1">
      <c r="AC252" s="92"/>
    </row>
    <row r="253" spans="29:29" s="84" customFormat="1">
      <c r="AC253" s="92"/>
    </row>
    <row r="254" spans="29:29" s="84" customFormat="1">
      <c r="AC254" s="92"/>
    </row>
    <row r="255" spans="29:29" s="84" customFormat="1">
      <c r="AC255" s="92"/>
    </row>
    <row r="256" spans="29:29" s="84" customFormat="1">
      <c r="AC256" s="92"/>
    </row>
    <row r="257" spans="29:29" s="84" customFormat="1">
      <c r="AC257" s="92"/>
    </row>
    <row r="258" spans="29:29" s="84" customFormat="1">
      <c r="AC258" s="92"/>
    </row>
    <row r="259" spans="29:29" s="84" customFormat="1">
      <c r="AC259" s="92"/>
    </row>
    <row r="260" spans="29:29" s="84" customFormat="1">
      <c r="AC260" s="92"/>
    </row>
    <row r="261" spans="29:29" s="84" customFormat="1">
      <c r="AC261" s="92"/>
    </row>
    <row r="262" spans="29:29" s="84" customFormat="1">
      <c r="AC262" s="92"/>
    </row>
    <row r="263" spans="29:29" s="84" customFormat="1">
      <c r="AC263" s="92"/>
    </row>
    <row r="264" spans="29:29" s="84" customFormat="1">
      <c r="AC264" s="92"/>
    </row>
    <row r="265" spans="29:29" s="84" customFormat="1">
      <c r="AC265" s="92"/>
    </row>
    <row r="266" spans="29:29" s="84" customFormat="1">
      <c r="AC266" s="92"/>
    </row>
    <row r="267" spans="29:29" s="84" customFormat="1">
      <c r="AC267" s="92"/>
    </row>
    <row r="268" spans="29:29" s="84" customFormat="1">
      <c r="AC268" s="92"/>
    </row>
    <row r="269" spans="29:29" s="84" customFormat="1">
      <c r="AC269" s="92"/>
    </row>
    <row r="270" spans="29:29" s="84" customFormat="1">
      <c r="AC270" s="92"/>
    </row>
    <row r="271" spans="29:29" s="84" customFormat="1">
      <c r="AC271" s="92"/>
    </row>
    <row r="272" spans="29:29" s="84" customFormat="1">
      <c r="AC272" s="92"/>
    </row>
    <row r="273" spans="29:29" s="84" customFormat="1">
      <c r="AC273" s="92"/>
    </row>
    <row r="274" spans="29:29" s="84" customFormat="1">
      <c r="AC274" s="92"/>
    </row>
    <row r="275" spans="29:29" s="84" customFormat="1">
      <c r="AC275" s="92"/>
    </row>
    <row r="276" spans="29:29" s="84" customFormat="1">
      <c r="AC276" s="92"/>
    </row>
    <row r="277" spans="29:29" s="84" customFormat="1">
      <c r="AC277" s="92"/>
    </row>
    <row r="278" spans="29:29" s="84" customFormat="1">
      <c r="AC278" s="92"/>
    </row>
    <row r="279" spans="29:29" s="84" customFormat="1">
      <c r="AC279" s="92"/>
    </row>
    <row r="280" spans="29:29" s="84" customFormat="1">
      <c r="AC280" s="92"/>
    </row>
    <row r="281" spans="29:29" s="84" customFormat="1">
      <c r="AC281" s="92"/>
    </row>
    <row r="282" spans="29:29" s="84" customFormat="1">
      <c r="AC282" s="92"/>
    </row>
    <row r="283" spans="29:29" s="84" customFormat="1">
      <c r="AC283" s="92"/>
    </row>
    <row r="284" spans="29:29" s="84" customFormat="1">
      <c r="AC284" s="92"/>
    </row>
    <row r="285" spans="29:29" s="84" customFormat="1">
      <c r="AC285" s="92"/>
    </row>
    <row r="286" spans="29:29" s="84" customFormat="1">
      <c r="AC286" s="92"/>
    </row>
    <row r="287" spans="29:29" s="84" customFormat="1">
      <c r="AC287" s="92"/>
    </row>
    <row r="288" spans="29:29" s="84" customFormat="1">
      <c r="AC288" s="92"/>
    </row>
    <row r="289" spans="29:29" s="84" customFormat="1">
      <c r="AC289" s="92"/>
    </row>
    <row r="290" spans="29:29" s="84" customFormat="1">
      <c r="AC290" s="92"/>
    </row>
    <row r="291" spans="29:29" s="84" customFormat="1">
      <c r="AC291" s="92"/>
    </row>
    <row r="292" spans="29:29" s="84" customFormat="1">
      <c r="AC292" s="92"/>
    </row>
    <row r="293" spans="29:29" s="84" customFormat="1">
      <c r="AC293" s="92"/>
    </row>
    <row r="294" spans="29:29" s="84" customFormat="1">
      <c r="AC294" s="92"/>
    </row>
    <row r="295" spans="29:29" s="84" customFormat="1">
      <c r="AC295" s="92"/>
    </row>
    <row r="296" spans="29:29" s="84" customFormat="1">
      <c r="AC296" s="92"/>
    </row>
    <row r="297" spans="29:29" s="84" customFormat="1">
      <c r="AC297" s="92"/>
    </row>
    <row r="298" spans="29:29" s="84" customFormat="1">
      <c r="AC298" s="92"/>
    </row>
    <row r="299" spans="29:29" s="84" customFormat="1">
      <c r="AC299" s="92"/>
    </row>
    <row r="300" spans="29:29" s="84" customFormat="1">
      <c r="AC300" s="92"/>
    </row>
  </sheetData>
  <sheetProtection algorithmName="SHA-512" hashValue="HQxQWyzhOMscMKArqfbH+tKvhAwXqkMV6gt+KgeoDOJtJZHzOJpjkfoR/uNx7a1ztxf0NKbuaN/OaoIk+irBXQ==" saltValue="DHin7Z4HAso4tZtBQj0fbA==" spinCount="100000" sheet="1" objects="1" scenarios="1" selectLockedCells="1"/>
  <mergeCells count="95">
    <mergeCell ref="R45:T49"/>
    <mergeCell ref="G52:I52"/>
    <mergeCell ref="L52:P52"/>
    <mergeCell ref="C2:D4"/>
    <mergeCell ref="L48:P48"/>
    <mergeCell ref="G49:I49"/>
    <mergeCell ref="L49:P49"/>
    <mergeCell ref="G50:I50"/>
    <mergeCell ref="L50:P50"/>
    <mergeCell ref="G51:I51"/>
    <mergeCell ref="L51:P51"/>
    <mergeCell ref="G44:I44"/>
    <mergeCell ref="L44:P44"/>
    <mergeCell ref="G45:I45"/>
    <mergeCell ref="L45:P45"/>
    <mergeCell ref="G46:I46"/>
    <mergeCell ref="L46:P46"/>
    <mergeCell ref="G47:I47"/>
    <mergeCell ref="L47:P47"/>
    <mergeCell ref="G48:I48"/>
    <mergeCell ref="G36:I36"/>
    <mergeCell ref="L36:P36"/>
    <mergeCell ref="G37:I37"/>
    <mergeCell ref="L37:P37"/>
    <mergeCell ref="L40:P40"/>
    <mergeCell ref="R37:U44"/>
    <mergeCell ref="G38:I38"/>
    <mergeCell ref="L38:P38"/>
    <mergeCell ref="G39:I39"/>
    <mergeCell ref="L39:P39"/>
    <mergeCell ref="G40:I40"/>
    <mergeCell ref="G43:I43"/>
    <mergeCell ref="L43:P43"/>
    <mergeCell ref="G41:I41"/>
    <mergeCell ref="L41:P41"/>
    <mergeCell ref="G42:I42"/>
    <mergeCell ref="L42:P42"/>
    <mergeCell ref="R32:T33"/>
    <mergeCell ref="G33:I33"/>
    <mergeCell ref="L33:P33"/>
    <mergeCell ref="B34:B35"/>
    <mergeCell ref="G34:I34"/>
    <mergeCell ref="L34:P34"/>
    <mergeCell ref="R34:T35"/>
    <mergeCell ref="G35:I35"/>
    <mergeCell ref="L35:P35"/>
    <mergeCell ref="G30:I30"/>
    <mergeCell ref="L30:P30"/>
    <mergeCell ref="G31:I31"/>
    <mergeCell ref="L31:P31"/>
    <mergeCell ref="B32:B33"/>
    <mergeCell ref="G32:I32"/>
    <mergeCell ref="L32:P32"/>
    <mergeCell ref="G29:I29"/>
    <mergeCell ref="L29:P29"/>
    <mergeCell ref="C21:D21"/>
    <mergeCell ref="R22:T23"/>
    <mergeCell ref="U22:U23"/>
    <mergeCell ref="J26:K26"/>
    <mergeCell ref="G27:I27"/>
    <mergeCell ref="L27:P27"/>
    <mergeCell ref="G28:I28"/>
    <mergeCell ref="L28:P28"/>
    <mergeCell ref="C12:D12"/>
    <mergeCell ref="C13:D13"/>
    <mergeCell ref="B24:B25"/>
    <mergeCell ref="R24:T25"/>
    <mergeCell ref="U24:U25"/>
    <mergeCell ref="C15:D15"/>
    <mergeCell ref="C16:D16"/>
    <mergeCell ref="C17:D17"/>
    <mergeCell ref="C18:D18"/>
    <mergeCell ref="C19:D19"/>
    <mergeCell ref="C20:D20"/>
    <mergeCell ref="C14:D14"/>
    <mergeCell ref="P3:P4"/>
    <mergeCell ref="Q3:Q4"/>
    <mergeCell ref="C5:D5"/>
    <mergeCell ref="C6:D6"/>
    <mergeCell ref="C7:D7"/>
    <mergeCell ref="N3:N4"/>
    <mergeCell ref="O3:O4"/>
    <mergeCell ref="I3:I4"/>
    <mergeCell ref="J3:J4"/>
    <mergeCell ref="L3:L4"/>
    <mergeCell ref="M3:M4"/>
    <mergeCell ref="F3:F4"/>
    <mergeCell ref="G3:G4"/>
    <mergeCell ref="H3:H4"/>
    <mergeCell ref="C9:D9"/>
    <mergeCell ref="C10:D10"/>
    <mergeCell ref="C11:D11"/>
    <mergeCell ref="B2:B4"/>
    <mergeCell ref="E3:E4"/>
    <mergeCell ref="C8:D8"/>
  </mergeCells>
  <conditionalFormatting sqref="B6">
    <cfRule type="expression" dxfId="165" priority="7">
      <formula>$L$6&gt;0</formula>
    </cfRule>
  </conditionalFormatting>
  <conditionalFormatting sqref="B7">
    <cfRule type="expression" dxfId="164" priority="8">
      <formula>$L$7&gt;0</formula>
    </cfRule>
  </conditionalFormatting>
  <conditionalFormatting sqref="B8">
    <cfRule type="expression" dxfId="163" priority="9" stopIfTrue="1">
      <formula>$L$8&gt;0</formula>
    </cfRule>
  </conditionalFormatting>
  <conditionalFormatting sqref="B9">
    <cfRule type="expression" dxfId="162" priority="10" stopIfTrue="1">
      <formula>$L$9&gt;0</formula>
    </cfRule>
  </conditionalFormatting>
  <conditionalFormatting sqref="B10">
    <cfRule type="expression" dxfId="161" priority="11">
      <formula>$L$10&gt;0</formula>
    </cfRule>
  </conditionalFormatting>
  <conditionalFormatting sqref="B11">
    <cfRule type="expression" dxfId="160" priority="12">
      <formula>$L$11&gt;0</formula>
    </cfRule>
  </conditionalFormatting>
  <conditionalFormatting sqref="B12">
    <cfRule type="expression" dxfId="159" priority="13" stopIfTrue="1">
      <formula>$L$12&gt;0</formula>
    </cfRule>
  </conditionalFormatting>
  <conditionalFormatting sqref="B13">
    <cfRule type="expression" dxfId="158" priority="14">
      <formula>$L$13&gt;0</formula>
    </cfRule>
  </conditionalFormatting>
  <conditionalFormatting sqref="B14">
    <cfRule type="expression" dxfId="157" priority="15" stopIfTrue="1">
      <formula>$L$14&gt;0</formula>
    </cfRule>
  </conditionalFormatting>
  <conditionalFormatting sqref="B15">
    <cfRule type="expression" dxfId="156" priority="16" stopIfTrue="1">
      <formula>$L$15&gt;0</formula>
    </cfRule>
  </conditionalFormatting>
  <conditionalFormatting sqref="B16">
    <cfRule type="expression" dxfId="155" priority="17" stopIfTrue="1">
      <formula>$L$16&gt;0</formula>
    </cfRule>
  </conditionalFormatting>
  <conditionalFormatting sqref="B17">
    <cfRule type="expression" dxfId="154" priority="18">
      <formula>$L$17&gt;0</formula>
    </cfRule>
  </conditionalFormatting>
  <conditionalFormatting sqref="B18">
    <cfRule type="expression" dxfId="153" priority="19" stopIfTrue="1">
      <formula>$L$18&gt;0</formula>
    </cfRule>
  </conditionalFormatting>
  <conditionalFormatting sqref="B19">
    <cfRule type="expression" dxfId="152" priority="6">
      <formula>$L$19&gt;0</formula>
    </cfRule>
  </conditionalFormatting>
  <conditionalFormatting sqref="B20">
    <cfRule type="expression" dxfId="151" priority="5">
      <formula>$L$20&gt;0</formula>
    </cfRule>
  </conditionalFormatting>
  <conditionalFormatting sqref="C2:D4">
    <cfRule type="cellIs" dxfId="150" priority="1" operator="equal">
      <formula>0</formula>
    </cfRule>
  </conditionalFormatting>
  <conditionalFormatting sqref="O22:O23">
    <cfRule type="expression" dxfId="149" priority="4">
      <formula>$K$6=$AC$3</formula>
    </cfRule>
  </conditionalFormatting>
  <conditionalFormatting sqref="R24:T25">
    <cfRule type="expression" dxfId="148" priority="2" stopIfTrue="1">
      <formula>$U$24&gt;0</formula>
    </cfRule>
  </conditionalFormatting>
  <conditionalFormatting sqref="U24:U25">
    <cfRule type="cellIs" dxfId="147" priority="3" operator="greaterThan">
      <formula>0</formula>
    </cfRule>
  </conditionalFormatting>
  <hyperlinks>
    <hyperlink ref="I58" r:id="rId1" display="Click Here, or visit www." xr:uid="{72B32F60-EF5E-BC41-BF60-27C9B801AA9A}"/>
    <hyperlink ref="H58" r:id="rId2" xr:uid="{FEB88934-2D91-3842-9A9A-05D9F6661F05}"/>
  </hyperlinks>
  <pageMargins left="0.7" right="0.7" top="0.75" bottom="0.75" header="0.3" footer="0.3"/>
  <pageSetup scale="40" orientation="landscape" horizontalDpi="4294967292" verticalDpi="429496729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ABD0B-D019-2B49-A94C-22D09DB8B233}">
  <sheetPr>
    <tabColor theme="6"/>
    <pageSetUpPr fitToPage="1"/>
  </sheetPr>
  <dimension ref="B1:AF300"/>
  <sheetViews>
    <sheetView showRowColHeaders="0" zoomScale="97" zoomScaleNormal="97" zoomScaleSheetLayoutView="100" zoomScalePageLayoutView="110" workbookViewId="0">
      <selection activeCell="B6" sqref="B6"/>
    </sheetView>
  </sheetViews>
  <sheetFormatPr baseColWidth="10" defaultColWidth="8" defaultRowHeight="13"/>
  <cols>
    <col min="1" max="1" width="2.6640625" style="84" customWidth="1"/>
    <col min="2" max="2" width="41.6640625" style="84" customWidth="1"/>
    <col min="3" max="3" width="5.1640625" style="84" customWidth="1"/>
    <col min="4" max="4" width="9.1640625" style="84" customWidth="1"/>
    <col min="5" max="7" width="14.1640625" style="84" customWidth="1"/>
    <col min="8" max="8" width="15" style="84" customWidth="1"/>
    <col min="9" max="10" width="13.33203125" style="84" customWidth="1"/>
    <col min="11" max="11" width="15" style="84" customWidth="1"/>
    <col min="12" max="12" width="13.33203125" style="84" customWidth="1"/>
    <col min="13" max="14" width="13.5" style="84" customWidth="1"/>
    <col min="15" max="15" width="11.6640625" style="84" customWidth="1"/>
    <col min="16" max="17" width="12.5" style="84" customWidth="1"/>
    <col min="18" max="20" width="13.33203125" style="84" customWidth="1"/>
    <col min="21" max="21" width="15" style="84" customWidth="1"/>
    <col min="22" max="22" width="20" style="84" bestFit="1" customWidth="1"/>
    <col min="23" max="23" width="16" style="84" customWidth="1"/>
    <col min="24" max="24" width="15.5" style="85" customWidth="1"/>
    <col min="25" max="25" width="44.5" style="84" bestFit="1" customWidth="1"/>
    <col min="26" max="26" width="14.33203125" style="84" bestFit="1" customWidth="1"/>
    <col min="27" max="27" width="16.33203125" style="84" customWidth="1"/>
    <col min="28" max="28" width="8.5" style="84" bestFit="1" customWidth="1"/>
    <col min="29" max="29" width="44.83203125" style="84" hidden="1" customWidth="1"/>
    <col min="30" max="30" width="9" style="84" bestFit="1" customWidth="1"/>
    <col min="31" max="33" width="8" style="84"/>
    <col min="34" max="34" width="9.33203125" style="84" bestFit="1" customWidth="1"/>
    <col min="35" max="16384" width="8" style="84"/>
  </cols>
  <sheetData>
    <row r="1" spans="2:29" ht="106" customHeight="1" thickTop="1">
      <c r="B1" s="82"/>
      <c r="C1" s="83"/>
      <c r="D1" s="83"/>
      <c r="E1" s="83"/>
      <c r="F1" s="83"/>
      <c r="G1" s="83"/>
      <c r="H1" s="83"/>
      <c r="I1" s="83"/>
      <c r="J1" s="83"/>
      <c r="K1" s="83"/>
      <c r="L1" s="83"/>
      <c r="M1" s="83"/>
      <c r="N1" s="83"/>
      <c r="O1" s="83"/>
      <c r="P1" s="83"/>
      <c r="Q1" s="83"/>
      <c r="R1" s="83"/>
      <c r="S1" s="83"/>
      <c r="T1" s="83"/>
      <c r="U1" s="163"/>
    </row>
    <row r="2" spans="2:29" ht="32" customHeight="1">
      <c r="B2" s="890" t="s">
        <v>242</v>
      </c>
      <c r="C2" s="881">
        <f>Info!L11</f>
        <v>2025</v>
      </c>
      <c r="D2" s="881"/>
      <c r="E2" s="86"/>
      <c r="F2" s="86"/>
      <c r="G2" s="86"/>
      <c r="H2" s="86"/>
      <c r="I2" s="86"/>
      <c r="J2" s="86"/>
      <c r="K2" s="86"/>
      <c r="L2" s="86"/>
      <c r="M2" s="86"/>
      <c r="N2" s="86"/>
      <c r="O2" s="86"/>
      <c r="P2" s="86"/>
      <c r="Q2" s="86"/>
      <c r="R2" s="87"/>
      <c r="S2" s="86"/>
      <c r="T2" s="86"/>
      <c r="U2" s="162"/>
    </row>
    <row r="3" spans="2:29" ht="52" customHeight="1">
      <c r="B3" s="890"/>
      <c r="C3" s="881"/>
      <c r="D3" s="881"/>
      <c r="E3" s="642"/>
      <c r="F3" s="642"/>
      <c r="G3" s="642"/>
      <c r="H3" s="642"/>
      <c r="I3" s="642"/>
      <c r="J3" s="642"/>
      <c r="K3" s="147"/>
      <c r="L3" s="642"/>
      <c r="M3" s="642"/>
      <c r="N3" s="642"/>
      <c r="O3" s="642"/>
      <c r="P3" s="642"/>
      <c r="Q3" s="642"/>
      <c r="R3" s="148"/>
      <c r="S3" s="148"/>
      <c r="T3" s="164" t="str">
        <f>Info!N3</f>
        <v>v 4.01 /</v>
      </c>
      <c r="U3" s="165">
        <f>Info!O3</f>
        <v>2025</v>
      </c>
      <c r="W3" s="85"/>
      <c r="X3" s="84"/>
      <c r="AC3" s="88">
        <f>K4+0</f>
        <v>30</v>
      </c>
    </row>
    <row r="4" spans="2:29" s="89" customFormat="1" ht="15" customHeight="1">
      <c r="B4" s="891"/>
      <c r="C4" s="882"/>
      <c r="D4" s="882"/>
      <c r="E4" s="643"/>
      <c r="F4" s="643"/>
      <c r="G4" s="643"/>
      <c r="H4" s="643"/>
      <c r="I4" s="643"/>
      <c r="J4" s="643"/>
      <c r="K4" s="427">
        <v>30</v>
      </c>
      <c r="L4" s="643"/>
      <c r="M4" s="643"/>
      <c r="N4" s="643"/>
      <c r="O4" s="643"/>
      <c r="P4" s="643"/>
      <c r="Q4" s="643"/>
      <c r="R4" s="145">
        <f>'Breakdown '!I112</f>
        <v>0.25</v>
      </c>
      <c r="S4" s="145">
        <f>'Breakdown '!I113</f>
        <v>0.1</v>
      </c>
      <c r="T4" s="145">
        <f>'Breakdown '!I114</f>
        <v>0.05</v>
      </c>
      <c r="U4" s="149"/>
    </row>
    <row r="5" spans="2:29" s="90" customFormat="1" ht="32" customHeight="1" thickBot="1">
      <c r="B5" s="429" t="s">
        <v>5</v>
      </c>
      <c r="C5" s="821" t="s">
        <v>6</v>
      </c>
      <c r="D5" s="822"/>
      <c r="E5" s="70" t="s">
        <v>88</v>
      </c>
      <c r="F5" s="71" t="s">
        <v>89</v>
      </c>
      <c r="G5" s="72" t="s">
        <v>7</v>
      </c>
      <c r="H5" s="73" t="s">
        <v>8</v>
      </c>
      <c r="I5" s="74" t="s">
        <v>94</v>
      </c>
      <c r="J5" s="75" t="s">
        <v>95</v>
      </c>
      <c r="K5" s="75" t="s">
        <v>93</v>
      </c>
      <c r="L5" s="76" t="s">
        <v>9</v>
      </c>
      <c r="M5" s="71" t="s">
        <v>11</v>
      </c>
      <c r="N5" s="71" t="s">
        <v>10</v>
      </c>
      <c r="O5" s="74" t="s">
        <v>216</v>
      </c>
      <c r="P5" s="70" t="s">
        <v>12</v>
      </c>
      <c r="Q5" s="77" t="s">
        <v>13</v>
      </c>
      <c r="R5" s="70" t="str">
        <f>'Breakdown '!J112</f>
        <v>Taxes</v>
      </c>
      <c r="S5" s="71" t="str">
        <f>'Breakdown '!J113</f>
        <v>Cushion</v>
      </c>
      <c r="T5" s="78" t="str">
        <f>'Breakdown '!J114</f>
        <v>Retirement</v>
      </c>
      <c r="U5" s="79" t="s">
        <v>14</v>
      </c>
    </row>
    <row r="6" spans="2:29" ht="16" customHeight="1">
      <c r="B6" s="286" t="s">
        <v>92</v>
      </c>
      <c r="C6" s="823">
        <f t="shared" ref="C6:C20" si="0">SUM(E6:G6)</f>
        <v>0</v>
      </c>
      <c r="D6" s="824"/>
      <c r="E6" s="35"/>
      <c r="F6" s="36"/>
      <c r="G6" s="37"/>
      <c r="H6" s="497" t="str">
        <f t="shared" ref="H6:H20" si="1">IF(E6&gt;0,1,"-")</f>
        <v>-</v>
      </c>
      <c r="I6" s="38"/>
      <c r="J6" s="39"/>
      <c r="K6" s="498" t="str">
        <f>IF(J6+K4=AC3, "-", SUM(J6,K4))</f>
        <v>-</v>
      </c>
      <c r="L6" s="40"/>
      <c r="M6" s="322"/>
      <c r="N6" s="41"/>
      <c r="O6" s="499" t="str">
        <f t="shared" ref="O6:O20" si="2">IF(K6="-", "-", J6-I6+1)</f>
        <v>-</v>
      </c>
      <c r="P6" s="500" t="str">
        <f t="shared" ref="P6:P20" si="3">IF(H6=1,O6, "-")</f>
        <v>-</v>
      </c>
      <c r="Q6" s="501" t="str">
        <f>IF(F6&gt;0, O6, "-")</f>
        <v>-</v>
      </c>
      <c r="R6" s="431">
        <f t="shared" ref="R6:R20" si="4">IF(H6=1,PRODUCT(E6,$R$4),0)</f>
        <v>0</v>
      </c>
      <c r="S6" s="64">
        <f t="shared" ref="S6:S20" si="5">(E6+F6)*$S$4</f>
        <v>0</v>
      </c>
      <c r="T6" s="433">
        <f t="shared" ref="T6:T20" si="6">(E6+F6)*$T$4</f>
        <v>0</v>
      </c>
      <c r="U6" s="502">
        <f t="shared" ref="U6:U13" si="7">E6+F6-R6-S6-T6</f>
        <v>0</v>
      </c>
      <c r="W6" s="85"/>
      <c r="X6" s="91"/>
      <c r="Y6" s="91"/>
      <c r="Z6" s="91"/>
      <c r="AA6" s="91"/>
      <c r="AB6" s="92"/>
    </row>
    <row r="7" spans="2:29" ht="16" customHeight="1">
      <c r="B7" s="286" t="s">
        <v>92</v>
      </c>
      <c r="C7" s="825">
        <f t="shared" si="0"/>
        <v>0</v>
      </c>
      <c r="D7" s="826"/>
      <c r="E7" s="42"/>
      <c r="F7" s="43"/>
      <c r="G7" s="44"/>
      <c r="H7" s="503" t="str">
        <f t="shared" si="1"/>
        <v>-</v>
      </c>
      <c r="I7" s="51"/>
      <c r="J7" s="46"/>
      <c r="K7" s="504" t="str">
        <f>IF(J7+K4=AC3, "-", SUM(J7,K4))</f>
        <v>-</v>
      </c>
      <c r="L7" s="47"/>
      <c r="M7" s="323"/>
      <c r="N7" s="48"/>
      <c r="O7" s="505" t="str">
        <f t="shared" si="2"/>
        <v>-</v>
      </c>
      <c r="P7" s="506" t="str">
        <f t="shared" si="3"/>
        <v>-</v>
      </c>
      <c r="Q7" s="507" t="str">
        <f t="shared" ref="Q7:Q20" si="8">IF(F7&gt;0, O7,"-")</f>
        <v>-</v>
      </c>
      <c r="R7" s="440">
        <f t="shared" si="4"/>
        <v>0</v>
      </c>
      <c r="S7" s="65">
        <f t="shared" si="5"/>
        <v>0</v>
      </c>
      <c r="T7" s="441">
        <f t="shared" si="6"/>
        <v>0</v>
      </c>
      <c r="U7" s="508">
        <f t="shared" si="7"/>
        <v>0</v>
      </c>
      <c r="W7" s="85"/>
      <c r="X7" s="91"/>
      <c r="Y7" s="91"/>
      <c r="Z7" s="91"/>
      <c r="AA7" s="91"/>
      <c r="AB7" s="92"/>
    </row>
    <row r="8" spans="2:29" ht="16" customHeight="1">
      <c r="B8" s="286" t="s">
        <v>92</v>
      </c>
      <c r="C8" s="811">
        <f t="shared" si="0"/>
        <v>0</v>
      </c>
      <c r="D8" s="812"/>
      <c r="E8" s="35"/>
      <c r="F8" s="36"/>
      <c r="G8" s="37"/>
      <c r="H8" s="497" t="str">
        <f t="shared" si="1"/>
        <v>-</v>
      </c>
      <c r="I8" s="49"/>
      <c r="J8" s="50"/>
      <c r="K8" s="498" t="str">
        <f>IF(J8+K4=AC3, "-", SUM(J8,K4))</f>
        <v>-</v>
      </c>
      <c r="L8" s="40"/>
      <c r="M8" s="322"/>
      <c r="N8" s="41"/>
      <c r="O8" s="499" t="str">
        <f t="shared" si="2"/>
        <v>-</v>
      </c>
      <c r="P8" s="500" t="str">
        <f t="shared" si="3"/>
        <v>-</v>
      </c>
      <c r="Q8" s="501" t="str">
        <f t="shared" si="8"/>
        <v>-</v>
      </c>
      <c r="R8" s="431">
        <f t="shared" si="4"/>
        <v>0</v>
      </c>
      <c r="S8" s="64">
        <f t="shared" si="5"/>
        <v>0</v>
      </c>
      <c r="T8" s="433">
        <f t="shared" si="6"/>
        <v>0</v>
      </c>
      <c r="U8" s="502">
        <f t="shared" si="7"/>
        <v>0</v>
      </c>
      <c r="W8" s="85"/>
      <c r="X8" s="91"/>
      <c r="Y8" s="91"/>
      <c r="Z8" s="91"/>
      <c r="AA8" s="91"/>
      <c r="AB8" s="92"/>
    </row>
    <row r="9" spans="2:29" ht="16" customHeight="1">
      <c r="B9" s="286" t="s">
        <v>92</v>
      </c>
      <c r="C9" s="825">
        <f t="shared" si="0"/>
        <v>0</v>
      </c>
      <c r="D9" s="826"/>
      <c r="E9" s="42"/>
      <c r="F9" s="43"/>
      <c r="G9" s="44"/>
      <c r="H9" s="503" t="str">
        <f t="shared" si="1"/>
        <v>-</v>
      </c>
      <c r="I9" s="51"/>
      <c r="J9" s="46"/>
      <c r="K9" s="504" t="str">
        <f>IF(J9+K4=AC3, "-", SUM(J9,K4))</f>
        <v>-</v>
      </c>
      <c r="L9" s="52"/>
      <c r="M9" s="323"/>
      <c r="N9" s="48"/>
      <c r="O9" s="505" t="str">
        <f t="shared" si="2"/>
        <v>-</v>
      </c>
      <c r="P9" s="506" t="str">
        <f t="shared" si="3"/>
        <v>-</v>
      </c>
      <c r="Q9" s="507" t="str">
        <f t="shared" si="8"/>
        <v>-</v>
      </c>
      <c r="R9" s="440">
        <f t="shared" si="4"/>
        <v>0</v>
      </c>
      <c r="S9" s="65">
        <f t="shared" si="5"/>
        <v>0</v>
      </c>
      <c r="T9" s="441">
        <f t="shared" si="6"/>
        <v>0</v>
      </c>
      <c r="U9" s="508">
        <f t="shared" si="7"/>
        <v>0</v>
      </c>
      <c r="W9" s="85"/>
      <c r="X9" s="91"/>
      <c r="Y9" s="91"/>
      <c r="Z9" s="91"/>
      <c r="AA9" s="91"/>
      <c r="AB9" s="92"/>
    </row>
    <row r="10" spans="2:29" ht="16" customHeight="1">
      <c r="B10" s="286" t="s">
        <v>92</v>
      </c>
      <c r="C10" s="811">
        <f t="shared" si="0"/>
        <v>0</v>
      </c>
      <c r="D10" s="812"/>
      <c r="E10" s="35"/>
      <c r="F10" s="36"/>
      <c r="G10" s="37"/>
      <c r="H10" s="497" t="str">
        <f t="shared" si="1"/>
        <v>-</v>
      </c>
      <c r="I10" s="38"/>
      <c r="J10" s="39"/>
      <c r="K10" s="498" t="str">
        <f>IF(J10+K4=AC3, "-", SUM(J10,K4))</f>
        <v>-</v>
      </c>
      <c r="L10" s="40"/>
      <c r="M10" s="322"/>
      <c r="N10" s="41"/>
      <c r="O10" s="499" t="str">
        <f t="shared" si="2"/>
        <v>-</v>
      </c>
      <c r="P10" s="500" t="str">
        <f t="shared" si="3"/>
        <v>-</v>
      </c>
      <c r="Q10" s="501" t="str">
        <f t="shared" si="8"/>
        <v>-</v>
      </c>
      <c r="R10" s="431">
        <f t="shared" si="4"/>
        <v>0</v>
      </c>
      <c r="S10" s="64">
        <f t="shared" si="5"/>
        <v>0</v>
      </c>
      <c r="T10" s="433">
        <f t="shared" si="6"/>
        <v>0</v>
      </c>
      <c r="U10" s="502">
        <f t="shared" si="7"/>
        <v>0</v>
      </c>
      <c r="W10" s="85"/>
      <c r="X10" s="91"/>
      <c r="Y10" s="91"/>
      <c r="Z10" s="91"/>
      <c r="AA10" s="91"/>
      <c r="AB10" s="92"/>
    </row>
    <row r="11" spans="2:29" ht="16" customHeight="1">
      <c r="B11" s="286" t="s">
        <v>92</v>
      </c>
      <c r="C11" s="825">
        <f t="shared" si="0"/>
        <v>0</v>
      </c>
      <c r="D11" s="826"/>
      <c r="E11" s="42"/>
      <c r="F11" s="43"/>
      <c r="G11" s="44"/>
      <c r="H11" s="503" t="str">
        <f t="shared" si="1"/>
        <v>-</v>
      </c>
      <c r="I11" s="45"/>
      <c r="J11" s="46"/>
      <c r="K11" s="504" t="str">
        <f>IF(J11+K4=AC3, "-", SUM(J11,K4))</f>
        <v>-</v>
      </c>
      <c r="L11" s="47"/>
      <c r="M11" s="323"/>
      <c r="N11" s="48"/>
      <c r="O11" s="505" t="str">
        <f t="shared" si="2"/>
        <v>-</v>
      </c>
      <c r="P11" s="506" t="str">
        <f t="shared" si="3"/>
        <v>-</v>
      </c>
      <c r="Q11" s="507" t="str">
        <f t="shared" si="8"/>
        <v>-</v>
      </c>
      <c r="R11" s="440">
        <f t="shared" si="4"/>
        <v>0</v>
      </c>
      <c r="S11" s="65">
        <f t="shared" si="5"/>
        <v>0</v>
      </c>
      <c r="T11" s="441">
        <f t="shared" si="6"/>
        <v>0</v>
      </c>
      <c r="U11" s="508">
        <f t="shared" si="7"/>
        <v>0</v>
      </c>
      <c r="W11" s="85"/>
      <c r="X11" s="91"/>
      <c r="Y11" s="91"/>
      <c r="Z11" s="91"/>
      <c r="AA11" s="91"/>
      <c r="AB11" s="92"/>
    </row>
    <row r="12" spans="2:29" ht="16" customHeight="1">
      <c r="B12" s="286" t="s">
        <v>92</v>
      </c>
      <c r="C12" s="811">
        <f t="shared" si="0"/>
        <v>0</v>
      </c>
      <c r="D12" s="812"/>
      <c r="E12" s="35"/>
      <c r="F12" s="36"/>
      <c r="G12" s="37"/>
      <c r="H12" s="497" t="str">
        <f t="shared" si="1"/>
        <v>-</v>
      </c>
      <c r="I12" s="49"/>
      <c r="J12" s="50"/>
      <c r="K12" s="498" t="str">
        <f>IF(J12+K4=AC3, "-", SUM(J12,K4))</f>
        <v>-</v>
      </c>
      <c r="L12" s="40"/>
      <c r="M12" s="322"/>
      <c r="N12" s="41"/>
      <c r="O12" s="499" t="str">
        <f t="shared" si="2"/>
        <v>-</v>
      </c>
      <c r="P12" s="500" t="str">
        <f t="shared" si="3"/>
        <v>-</v>
      </c>
      <c r="Q12" s="501" t="str">
        <f t="shared" si="8"/>
        <v>-</v>
      </c>
      <c r="R12" s="431">
        <f t="shared" si="4"/>
        <v>0</v>
      </c>
      <c r="S12" s="64">
        <f t="shared" si="5"/>
        <v>0</v>
      </c>
      <c r="T12" s="433">
        <f t="shared" si="6"/>
        <v>0</v>
      </c>
      <c r="U12" s="502">
        <f t="shared" si="7"/>
        <v>0</v>
      </c>
      <c r="W12" s="85"/>
      <c r="X12" s="91"/>
      <c r="Y12" s="91"/>
      <c r="Z12" s="91"/>
      <c r="AA12" s="91"/>
      <c r="AB12" s="92"/>
    </row>
    <row r="13" spans="2:29" ht="16" customHeight="1">
      <c r="B13" s="286" t="s">
        <v>92</v>
      </c>
      <c r="C13" s="825">
        <f t="shared" si="0"/>
        <v>0</v>
      </c>
      <c r="D13" s="826"/>
      <c r="E13" s="42"/>
      <c r="F13" s="43"/>
      <c r="G13" s="44"/>
      <c r="H13" s="503" t="str">
        <f t="shared" si="1"/>
        <v>-</v>
      </c>
      <c r="I13" s="45"/>
      <c r="J13" s="46"/>
      <c r="K13" s="504" t="str">
        <f>IF(J13+K4=AC3, "-", SUM(J13,K4))</f>
        <v>-</v>
      </c>
      <c r="L13" s="47"/>
      <c r="M13" s="323"/>
      <c r="N13" s="48"/>
      <c r="O13" s="505" t="str">
        <f t="shared" si="2"/>
        <v>-</v>
      </c>
      <c r="P13" s="506" t="str">
        <f t="shared" si="3"/>
        <v>-</v>
      </c>
      <c r="Q13" s="507" t="str">
        <f t="shared" si="8"/>
        <v>-</v>
      </c>
      <c r="R13" s="440">
        <f t="shared" si="4"/>
        <v>0</v>
      </c>
      <c r="S13" s="65">
        <f t="shared" si="5"/>
        <v>0</v>
      </c>
      <c r="T13" s="441">
        <f t="shared" si="6"/>
        <v>0</v>
      </c>
      <c r="U13" s="508">
        <f t="shared" si="7"/>
        <v>0</v>
      </c>
      <c r="W13" s="85"/>
      <c r="X13" s="91"/>
      <c r="Y13" s="91"/>
      <c r="Z13" s="91"/>
      <c r="AA13" s="91"/>
      <c r="AB13" s="92"/>
    </row>
    <row r="14" spans="2:29" ht="16" customHeight="1">
      <c r="B14" s="286" t="s">
        <v>92</v>
      </c>
      <c r="C14" s="811">
        <f t="shared" si="0"/>
        <v>0</v>
      </c>
      <c r="D14" s="812"/>
      <c r="E14" s="35"/>
      <c r="F14" s="36"/>
      <c r="G14" s="37"/>
      <c r="H14" s="497" t="str">
        <f t="shared" si="1"/>
        <v>-</v>
      </c>
      <c r="I14" s="49"/>
      <c r="J14" s="50"/>
      <c r="K14" s="498" t="str">
        <f>IF(J14+K4=AC3, "-", SUM(J14,K4))</f>
        <v>-</v>
      </c>
      <c r="L14" s="40"/>
      <c r="M14" s="322"/>
      <c r="N14" s="41"/>
      <c r="O14" s="499" t="str">
        <f t="shared" si="2"/>
        <v>-</v>
      </c>
      <c r="P14" s="500" t="str">
        <f t="shared" si="3"/>
        <v>-</v>
      </c>
      <c r="Q14" s="501" t="str">
        <f t="shared" si="8"/>
        <v>-</v>
      </c>
      <c r="R14" s="431">
        <f t="shared" si="4"/>
        <v>0</v>
      </c>
      <c r="S14" s="64">
        <f t="shared" si="5"/>
        <v>0</v>
      </c>
      <c r="T14" s="433">
        <f t="shared" si="6"/>
        <v>0</v>
      </c>
      <c r="U14" s="502">
        <f t="shared" ref="U14:U19" si="9">E14+F14-R14-S14-T14</f>
        <v>0</v>
      </c>
      <c r="W14" s="85"/>
      <c r="X14" s="91"/>
      <c r="Y14" s="91"/>
      <c r="Z14" s="91"/>
      <c r="AA14" s="91"/>
      <c r="AB14" s="92"/>
    </row>
    <row r="15" spans="2:29" ht="16" customHeight="1">
      <c r="B15" s="286" t="s">
        <v>92</v>
      </c>
      <c r="C15" s="825">
        <f t="shared" si="0"/>
        <v>0</v>
      </c>
      <c r="D15" s="826"/>
      <c r="E15" s="42"/>
      <c r="F15" s="43"/>
      <c r="G15" s="44"/>
      <c r="H15" s="503" t="str">
        <f t="shared" si="1"/>
        <v>-</v>
      </c>
      <c r="I15" s="45"/>
      <c r="J15" s="46"/>
      <c r="K15" s="504" t="str">
        <f>IF(J15+K4=AC3, "-", SUM(J15,K4))</f>
        <v>-</v>
      </c>
      <c r="L15" s="47"/>
      <c r="M15" s="323"/>
      <c r="N15" s="48"/>
      <c r="O15" s="505" t="str">
        <f t="shared" si="2"/>
        <v>-</v>
      </c>
      <c r="P15" s="506" t="str">
        <f t="shared" si="3"/>
        <v>-</v>
      </c>
      <c r="Q15" s="507" t="str">
        <f t="shared" si="8"/>
        <v>-</v>
      </c>
      <c r="R15" s="440">
        <f t="shared" si="4"/>
        <v>0</v>
      </c>
      <c r="S15" s="65">
        <f t="shared" si="5"/>
        <v>0</v>
      </c>
      <c r="T15" s="441">
        <f t="shared" si="6"/>
        <v>0</v>
      </c>
      <c r="U15" s="508">
        <f t="shared" si="9"/>
        <v>0</v>
      </c>
      <c r="W15" s="85"/>
      <c r="X15" s="91"/>
      <c r="Y15" s="91"/>
      <c r="Z15" s="91"/>
      <c r="AA15" s="91"/>
      <c r="AB15" s="92"/>
    </row>
    <row r="16" spans="2:29" ht="16" customHeight="1">
      <c r="B16" s="286" t="s">
        <v>92</v>
      </c>
      <c r="C16" s="811">
        <f t="shared" si="0"/>
        <v>0</v>
      </c>
      <c r="D16" s="812"/>
      <c r="E16" s="35"/>
      <c r="F16" s="36"/>
      <c r="G16" s="37"/>
      <c r="H16" s="497" t="str">
        <f t="shared" si="1"/>
        <v>-</v>
      </c>
      <c r="I16" s="49"/>
      <c r="J16" s="50"/>
      <c r="K16" s="498" t="str">
        <f>IF(J16+K4=AC3, "-", SUM(J16,K4))</f>
        <v>-</v>
      </c>
      <c r="L16" s="40"/>
      <c r="M16" s="322"/>
      <c r="N16" s="41"/>
      <c r="O16" s="499" t="str">
        <f t="shared" si="2"/>
        <v>-</v>
      </c>
      <c r="P16" s="500" t="str">
        <f t="shared" si="3"/>
        <v>-</v>
      </c>
      <c r="Q16" s="501" t="str">
        <f t="shared" si="8"/>
        <v>-</v>
      </c>
      <c r="R16" s="431">
        <f t="shared" si="4"/>
        <v>0</v>
      </c>
      <c r="S16" s="64">
        <f t="shared" si="5"/>
        <v>0</v>
      </c>
      <c r="T16" s="433">
        <f t="shared" si="6"/>
        <v>0</v>
      </c>
      <c r="U16" s="502">
        <f t="shared" si="9"/>
        <v>0</v>
      </c>
      <c r="W16" s="85"/>
      <c r="X16" s="91"/>
      <c r="Y16" s="91"/>
      <c r="Z16" s="91"/>
      <c r="AA16" s="91"/>
      <c r="AB16" s="92"/>
    </row>
    <row r="17" spans="2:32" ht="16" customHeight="1">
      <c r="B17" s="286" t="s">
        <v>92</v>
      </c>
      <c r="C17" s="825">
        <f t="shared" si="0"/>
        <v>0</v>
      </c>
      <c r="D17" s="826"/>
      <c r="E17" s="42"/>
      <c r="F17" s="43"/>
      <c r="G17" s="44"/>
      <c r="H17" s="503" t="str">
        <f t="shared" si="1"/>
        <v>-</v>
      </c>
      <c r="I17" s="45"/>
      <c r="J17" s="46"/>
      <c r="K17" s="504" t="str">
        <f>IF(J17+K4=AC3, "-", SUM(J17,K4))</f>
        <v>-</v>
      </c>
      <c r="L17" s="47"/>
      <c r="M17" s="323"/>
      <c r="N17" s="48"/>
      <c r="O17" s="505" t="str">
        <f t="shared" si="2"/>
        <v>-</v>
      </c>
      <c r="P17" s="506" t="str">
        <f t="shared" si="3"/>
        <v>-</v>
      </c>
      <c r="Q17" s="507" t="str">
        <f t="shared" si="8"/>
        <v>-</v>
      </c>
      <c r="R17" s="440">
        <f t="shared" si="4"/>
        <v>0</v>
      </c>
      <c r="S17" s="65">
        <f t="shared" si="5"/>
        <v>0</v>
      </c>
      <c r="T17" s="441">
        <f t="shared" si="6"/>
        <v>0</v>
      </c>
      <c r="U17" s="508">
        <f t="shared" si="9"/>
        <v>0</v>
      </c>
      <c r="W17" s="85"/>
      <c r="X17" s="91"/>
      <c r="Y17" s="91"/>
      <c r="Z17" s="91"/>
      <c r="AA17" s="91"/>
      <c r="AB17" s="92"/>
    </row>
    <row r="18" spans="2:32" ht="16" customHeight="1">
      <c r="B18" s="286" t="s">
        <v>92</v>
      </c>
      <c r="C18" s="811">
        <f t="shared" si="0"/>
        <v>0</v>
      </c>
      <c r="D18" s="812"/>
      <c r="E18" s="35"/>
      <c r="F18" s="36"/>
      <c r="G18" s="37"/>
      <c r="H18" s="497" t="str">
        <f t="shared" si="1"/>
        <v>-</v>
      </c>
      <c r="I18" s="49"/>
      <c r="J18" s="50"/>
      <c r="K18" s="498" t="str">
        <f>IF(J18+K4=AC3, "-", SUM(J18,K4))</f>
        <v>-</v>
      </c>
      <c r="L18" s="40"/>
      <c r="M18" s="322"/>
      <c r="N18" s="41"/>
      <c r="O18" s="499" t="str">
        <f t="shared" si="2"/>
        <v>-</v>
      </c>
      <c r="P18" s="500" t="str">
        <f t="shared" si="3"/>
        <v>-</v>
      </c>
      <c r="Q18" s="501" t="str">
        <f t="shared" si="8"/>
        <v>-</v>
      </c>
      <c r="R18" s="431">
        <f t="shared" si="4"/>
        <v>0</v>
      </c>
      <c r="S18" s="64">
        <f t="shared" si="5"/>
        <v>0</v>
      </c>
      <c r="T18" s="433">
        <f t="shared" si="6"/>
        <v>0</v>
      </c>
      <c r="U18" s="502">
        <f t="shared" si="9"/>
        <v>0</v>
      </c>
      <c r="W18" s="85"/>
      <c r="X18" s="91"/>
      <c r="Y18" s="91"/>
      <c r="Z18" s="91"/>
      <c r="AA18" s="91"/>
      <c r="AB18" s="92"/>
    </row>
    <row r="19" spans="2:32" ht="16" customHeight="1">
      <c r="B19" s="286" t="s">
        <v>92</v>
      </c>
      <c r="C19" s="825">
        <f t="shared" si="0"/>
        <v>0</v>
      </c>
      <c r="D19" s="826"/>
      <c r="E19" s="42"/>
      <c r="F19" s="43"/>
      <c r="G19" s="44"/>
      <c r="H19" s="503" t="str">
        <f t="shared" si="1"/>
        <v>-</v>
      </c>
      <c r="I19" s="45"/>
      <c r="J19" s="46"/>
      <c r="K19" s="504" t="str">
        <f>IF(J19+K4=AC3, "-", SUM(J19,K4))</f>
        <v>-</v>
      </c>
      <c r="L19" s="47"/>
      <c r="M19" s="323"/>
      <c r="N19" s="48"/>
      <c r="O19" s="505" t="str">
        <f t="shared" si="2"/>
        <v>-</v>
      </c>
      <c r="P19" s="506" t="str">
        <f t="shared" si="3"/>
        <v>-</v>
      </c>
      <c r="Q19" s="507" t="str">
        <f t="shared" si="8"/>
        <v>-</v>
      </c>
      <c r="R19" s="440">
        <f t="shared" si="4"/>
        <v>0</v>
      </c>
      <c r="S19" s="65">
        <f t="shared" si="5"/>
        <v>0</v>
      </c>
      <c r="T19" s="441">
        <f t="shared" si="6"/>
        <v>0</v>
      </c>
      <c r="U19" s="508">
        <f t="shared" si="9"/>
        <v>0</v>
      </c>
      <c r="W19" s="85"/>
      <c r="X19" s="91"/>
      <c r="Y19" s="91"/>
      <c r="Z19" s="91"/>
      <c r="AA19" s="91"/>
      <c r="AB19" s="92"/>
    </row>
    <row r="20" spans="2:32" ht="16" customHeight="1">
      <c r="B20" s="286" t="s">
        <v>92</v>
      </c>
      <c r="C20" s="827">
        <f t="shared" si="0"/>
        <v>0</v>
      </c>
      <c r="D20" s="828"/>
      <c r="E20" s="35"/>
      <c r="F20" s="36"/>
      <c r="G20" s="37"/>
      <c r="H20" s="497" t="str">
        <f t="shared" si="1"/>
        <v>-</v>
      </c>
      <c r="I20" s="49"/>
      <c r="J20" s="50"/>
      <c r="K20" s="498" t="str">
        <f>IF(J20+K4=AC3, "-", SUM(J20,K4))</f>
        <v>-</v>
      </c>
      <c r="L20" s="40"/>
      <c r="M20" s="322"/>
      <c r="N20" s="41"/>
      <c r="O20" s="499" t="str">
        <f t="shared" si="2"/>
        <v>-</v>
      </c>
      <c r="P20" s="500" t="str">
        <f t="shared" si="3"/>
        <v>-</v>
      </c>
      <c r="Q20" s="501" t="str">
        <f t="shared" si="8"/>
        <v>-</v>
      </c>
      <c r="R20" s="431">
        <f t="shared" si="4"/>
        <v>0</v>
      </c>
      <c r="S20" s="64">
        <f t="shared" si="5"/>
        <v>0</v>
      </c>
      <c r="T20" s="433">
        <f t="shared" si="6"/>
        <v>0</v>
      </c>
      <c r="U20" s="502">
        <f>E20+F20-R20-S20-T20</f>
        <v>0</v>
      </c>
      <c r="W20" s="85"/>
      <c r="X20" s="91"/>
      <c r="Y20" s="91"/>
      <c r="Z20" s="91"/>
      <c r="AA20" s="91"/>
      <c r="AB20" s="92"/>
    </row>
    <row r="21" spans="2:32" s="96" customFormat="1" ht="32" customHeight="1" thickBot="1">
      <c r="B21" s="68" t="s">
        <v>3</v>
      </c>
      <c r="C21" s="829">
        <f>SUM(C6:D20)</f>
        <v>0</v>
      </c>
      <c r="D21" s="830"/>
      <c r="E21" s="56">
        <f>SUM(E6:E20)</f>
        <v>0</v>
      </c>
      <c r="F21" s="57">
        <f>SUM(F6:F20)</f>
        <v>0</v>
      </c>
      <c r="G21" s="58">
        <f>SUM(G6:G20)</f>
        <v>0</v>
      </c>
      <c r="H21" s="59">
        <f>SUM(H6:H20)</f>
        <v>0</v>
      </c>
      <c r="I21" s="93"/>
      <c r="J21" s="94"/>
      <c r="K21" s="94"/>
      <c r="L21" s="95"/>
      <c r="M21" s="453">
        <f t="shared" ref="M21:U21" si="10">SUM(M6:M20)</f>
        <v>0</v>
      </c>
      <c r="N21" s="60">
        <f t="shared" si="10"/>
        <v>0</v>
      </c>
      <c r="O21" s="61">
        <f t="shared" si="10"/>
        <v>0</v>
      </c>
      <c r="P21" s="62">
        <f t="shared" si="10"/>
        <v>0</v>
      </c>
      <c r="Q21" s="63">
        <f t="shared" si="10"/>
        <v>0</v>
      </c>
      <c r="R21" s="55">
        <f t="shared" si="10"/>
        <v>0</v>
      </c>
      <c r="S21" s="66">
        <f t="shared" si="10"/>
        <v>0</v>
      </c>
      <c r="T21" s="66">
        <f t="shared" si="10"/>
        <v>0</v>
      </c>
      <c r="U21" s="67">
        <f t="shared" si="10"/>
        <v>0</v>
      </c>
    </row>
    <row r="22" spans="2:32" ht="15" customHeight="1" thickTop="1">
      <c r="B22" s="158"/>
      <c r="C22" s="157"/>
      <c r="D22" s="97"/>
      <c r="E22" s="98"/>
      <c r="F22" s="99"/>
      <c r="G22" s="99"/>
      <c r="H22" s="100"/>
      <c r="I22" s="101"/>
      <c r="J22" s="101"/>
      <c r="K22" s="101"/>
      <c r="Q22" s="157"/>
      <c r="R22" s="831" t="s">
        <v>38</v>
      </c>
      <c r="S22" s="831"/>
      <c r="T22" s="831"/>
      <c r="U22" s="833">
        <f>'Breakdown '!D32</f>
        <v>6438.35</v>
      </c>
      <c r="X22" s="84"/>
      <c r="AF22" s="92"/>
    </row>
    <row r="23" spans="2:32" ht="17" customHeight="1">
      <c r="B23" s="104"/>
      <c r="D23" s="97"/>
      <c r="E23" s="98"/>
      <c r="F23" s="99"/>
      <c r="G23" s="99"/>
      <c r="H23" s="100"/>
      <c r="I23" s="101"/>
      <c r="J23" s="101"/>
      <c r="K23" s="101"/>
      <c r="M23" s="102"/>
      <c r="N23" s="102"/>
      <c r="R23" s="832"/>
      <c r="S23" s="832"/>
      <c r="T23" s="832"/>
      <c r="U23" s="834"/>
      <c r="X23" s="84"/>
      <c r="AF23" s="92"/>
    </row>
    <row r="24" spans="2:32" ht="17" customHeight="1">
      <c r="B24" s="835" t="s">
        <v>143</v>
      </c>
      <c r="C24" s="160"/>
      <c r="D24" s="97"/>
      <c r="R24" s="837" t="s">
        <v>125</v>
      </c>
      <c r="S24" s="838"/>
      <c r="T24" s="838"/>
      <c r="U24" s="841">
        <f>U21-U22</f>
        <v>-6438.35</v>
      </c>
      <c r="X24" s="84"/>
      <c r="AF24" s="92"/>
    </row>
    <row r="25" spans="2:32" ht="20" customHeight="1" thickBot="1">
      <c r="B25" s="836"/>
      <c r="C25" s="161"/>
      <c r="E25" s="98"/>
      <c r="F25" s="99"/>
      <c r="G25" s="99"/>
      <c r="H25" s="100"/>
      <c r="I25" s="101"/>
      <c r="J25" s="101"/>
      <c r="K25" s="101"/>
      <c r="Q25" s="159"/>
      <c r="R25" s="839"/>
      <c r="S25" s="840"/>
      <c r="T25" s="840"/>
      <c r="U25" s="842"/>
      <c r="X25" s="84"/>
      <c r="AE25" s="92"/>
    </row>
    <row r="26" spans="2:32" ht="24" customHeight="1" thickTop="1">
      <c r="B26" s="104"/>
      <c r="E26" s="150"/>
      <c r="F26" s="151"/>
      <c r="G26" s="151"/>
      <c r="H26" s="151"/>
      <c r="I26" s="151"/>
      <c r="J26" s="850" t="s">
        <v>124</v>
      </c>
      <c r="K26" s="850"/>
      <c r="L26" s="151"/>
      <c r="M26" s="151"/>
      <c r="N26" s="151"/>
      <c r="O26" s="151"/>
      <c r="P26" s="152"/>
      <c r="Q26" s="96"/>
      <c r="R26" s="96"/>
      <c r="S26" s="96"/>
      <c r="T26" s="92"/>
      <c r="U26" s="105"/>
      <c r="X26" s="84"/>
    </row>
    <row r="27" spans="2:32" s="90" customFormat="1" ht="21" customHeight="1" thickBot="1">
      <c r="B27" s="106"/>
      <c r="E27" s="153"/>
      <c r="F27" s="457" t="s">
        <v>1</v>
      </c>
      <c r="G27" s="851" t="s">
        <v>16</v>
      </c>
      <c r="H27" s="852"/>
      <c r="I27" s="853"/>
      <c r="J27" s="509" t="s">
        <v>2</v>
      </c>
      <c r="K27" s="458" t="s">
        <v>17</v>
      </c>
      <c r="L27" s="854" t="s">
        <v>18</v>
      </c>
      <c r="M27" s="855"/>
      <c r="N27" s="855"/>
      <c r="O27" s="855"/>
      <c r="P27" s="856"/>
      <c r="Q27" s="88"/>
      <c r="R27" s="88"/>
      <c r="S27" s="88"/>
      <c r="U27" s="107"/>
    </row>
    <row r="28" spans="2:32" ht="16" customHeight="1">
      <c r="B28" s="106"/>
      <c r="E28" s="108" t="s">
        <v>99</v>
      </c>
      <c r="F28" s="33"/>
      <c r="G28" s="885"/>
      <c r="H28" s="886"/>
      <c r="I28" s="887"/>
      <c r="J28" s="25"/>
      <c r="K28" s="24"/>
      <c r="L28" s="857"/>
      <c r="M28" s="858"/>
      <c r="N28" s="858"/>
      <c r="O28" s="858"/>
      <c r="P28" s="859"/>
      <c r="Q28" s="88"/>
      <c r="R28" s="88"/>
      <c r="S28" s="88"/>
      <c r="U28" s="105"/>
      <c r="V28" s="92"/>
      <c r="X28" s="84"/>
    </row>
    <row r="29" spans="2:32" ht="16" customHeight="1">
      <c r="B29" s="106"/>
      <c r="E29" s="109" t="s">
        <v>100</v>
      </c>
      <c r="F29" s="32"/>
      <c r="G29" s="846"/>
      <c r="H29" s="847"/>
      <c r="I29" s="848"/>
      <c r="J29" s="22"/>
      <c r="K29" s="23"/>
      <c r="L29" s="846"/>
      <c r="M29" s="847"/>
      <c r="N29" s="847"/>
      <c r="O29" s="847"/>
      <c r="P29" s="848"/>
      <c r="Q29" s="88"/>
      <c r="R29" s="88"/>
      <c r="S29" s="88"/>
      <c r="U29" s="105"/>
      <c r="X29" s="84"/>
    </row>
    <row r="30" spans="2:32" ht="16" customHeight="1">
      <c r="B30" s="106"/>
      <c r="E30" s="108" t="s">
        <v>101</v>
      </c>
      <c r="F30" s="33"/>
      <c r="G30" s="843"/>
      <c r="H30" s="844"/>
      <c r="I30" s="845"/>
      <c r="J30" s="25"/>
      <c r="K30" s="24"/>
      <c r="L30" s="843"/>
      <c r="M30" s="844"/>
      <c r="N30" s="844"/>
      <c r="O30" s="844"/>
      <c r="P30" s="845"/>
      <c r="Q30" s="88"/>
      <c r="R30" s="88"/>
      <c r="S30" s="88"/>
      <c r="U30" s="105"/>
      <c r="X30" s="84"/>
    </row>
    <row r="31" spans="2:32" ht="16" customHeight="1">
      <c r="B31" s="106"/>
      <c r="E31" s="109" t="s">
        <v>102</v>
      </c>
      <c r="F31" s="32"/>
      <c r="G31" s="846"/>
      <c r="H31" s="847"/>
      <c r="I31" s="848"/>
      <c r="J31" s="22"/>
      <c r="K31" s="21"/>
      <c r="L31" s="846"/>
      <c r="M31" s="847"/>
      <c r="N31" s="847"/>
      <c r="O31" s="847"/>
      <c r="P31" s="848"/>
      <c r="Q31" s="88"/>
      <c r="R31" s="88"/>
      <c r="S31" s="88"/>
      <c r="U31" s="105"/>
      <c r="X31" s="84"/>
    </row>
    <row r="32" spans="2:32" ht="16" customHeight="1">
      <c r="B32" s="849" t="str">
        <f>Info!F11&amp;"'s"</f>
        <v>Clem Harrod's</v>
      </c>
      <c r="C32" s="110"/>
      <c r="D32" s="110"/>
      <c r="E32" s="108" t="s">
        <v>103</v>
      </c>
      <c r="F32" s="33"/>
      <c r="G32" s="843"/>
      <c r="H32" s="844"/>
      <c r="I32" s="845"/>
      <c r="J32" s="25"/>
      <c r="K32" s="24"/>
      <c r="L32" s="843"/>
      <c r="M32" s="844"/>
      <c r="N32" s="844"/>
      <c r="O32" s="844"/>
      <c r="P32" s="845"/>
      <c r="Q32" s="88"/>
      <c r="R32" s="860" t="s">
        <v>330</v>
      </c>
      <c r="S32" s="860"/>
      <c r="T32" s="860"/>
      <c r="U32" s="105"/>
      <c r="X32" s="84"/>
    </row>
    <row r="33" spans="2:21" s="84" customFormat="1" ht="16" customHeight="1">
      <c r="B33" s="849"/>
      <c r="C33" s="110"/>
      <c r="D33" s="110"/>
      <c r="E33" s="109" t="s">
        <v>104</v>
      </c>
      <c r="F33" s="32"/>
      <c r="G33" s="846"/>
      <c r="H33" s="847"/>
      <c r="I33" s="848"/>
      <c r="J33" s="22"/>
      <c r="K33" s="21"/>
      <c r="L33" s="846"/>
      <c r="M33" s="847"/>
      <c r="N33" s="847"/>
      <c r="O33" s="847"/>
      <c r="P33" s="848"/>
      <c r="Q33" s="88"/>
      <c r="R33" s="860"/>
      <c r="S33" s="860"/>
      <c r="T33" s="860"/>
      <c r="U33" s="105"/>
    </row>
    <row r="34" spans="2:21" s="84" customFormat="1" ht="16" customHeight="1">
      <c r="B34" s="861" t="s">
        <v>157</v>
      </c>
      <c r="C34" s="111"/>
      <c r="D34" s="111"/>
      <c r="E34" s="108" t="s">
        <v>105</v>
      </c>
      <c r="F34" s="33"/>
      <c r="G34" s="843"/>
      <c r="H34" s="844"/>
      <c r="I34" s="845"/>
      <c r="J34" s="25"/>
      <c r="K34" s="24"/>
      <c r="L34" s="843"/>
      <c r="M34" s="844"/>
      <c r="N34" s="844"/>
      <c r="O34" s="844"/>
      <c r="P34" s="845"/>
      <c r="Q34" s="88"/>
      <c r="R34" s="863" t="s">
        <v>331</v>
      </c>
      <c r="S34" s="863"/>
      <c r="T34" s="863"/>
      <c r="U34" s="105"/>
    </row>
    <row r="35" spans="2:21" s="84" customFormat="1" ht="16" customHeight="1">
      <c r="B35" s="883"/>
      <c r="C35" s="111"/>
      <c r="D35" s="111"/>
      <c r="E35" s="109" t="s">
        <v>106</v>
      </c>
      <c r="F35" s="32"/>
      <c r="G35" s="846"/>
      <c r="H35" s="847"/>
      <c r="I35" s="848"/>
      <c r="J35" s="22"/>
      <c r="K35" s="26"/>
      <c r="L35" s="846"/>
      <c r="M35" s="847"/>
      <c r="N35" s="847"/>
      <c r="O35" s="847"/>
      <c r="P35" s="848"/>
      <c r="Q35" s="88"/>
      <c r="R35" s="864"/>
      <c r="S35" s="864"/>
      <c r="T35" s="864"/>
      <c r="U35" s="155"/>
    </row>
    <row r="36" spans="2:21" s="84" customFormat="1" ht="16" customHeight="1">
      <c r="B36" s="112"/>
      <c r="C36" s="113"/>
      <c r="D36" s="114"/>
      <c r="E36" s="108" t="s">
        <v>107</v>
      </c>
      <c r="F36" s="33"/>
      <c r="G36" s="843"/>
      <c r="H36" s="844"/>
      <c r="I36" s="845"/>
      <c r="J36" s="25"/>
      <c r="K36" s="27"/>
      <c r="L36" s="843"/>
      <c r="M36" s="844"/>
      <c r="N36" s="844"/>
      <c r="O36" s="844"/>
      <c r="P36" s="845"/>
      <c r="Q36" s="88"/>
      <c r="R36" s="156"/>
      <c r="S36" s="156"/>
      <c r="T36" s="156"/>
      <c r="U36" s="105"/>
    </row>
    <row r="37" spans="2:21" s="84" customFormat="1" ht="16" customHeight="1">
      <c r="B37" s="80" t="str">
        <f>Info!F12</f>
        <v>CLEMCO.AV</v>
      </c>
      <c r="C37" s="113"/>
      <c r="E37" s="109" t="s">
        <v>108</v>
      </c>
      <c r="F37" s="32"/>
      <c r="G37" s="846"/>
      <c r="H37" s="847"/>
      <c r="I37" s="848"/>
      <c r="J37" s="22"/>
      <c r="K37" s="26"/>
      <c r="L37" s="846"/>
      <c r="M37" s="847"/>
      <c r="N37" s="847"/>
      <c r="O37" s="847"/>
      <c r="P37" s="848"/>
      <c r="Q37" s="88"/>
      <c r="R37" s="865" t="s">
        <v>400</v>
      </c>
      <c r="S37" s="865"/>
      <c r="T37" s="865"/>
      <c r="U37" s="866"/>
    </row>
    <row r="38" spans="2:21" s="84" customFormat="1" ht="16" customHeight="1">
      <c r="B38" s="80"/>
      <c r="C38" s="113"/>
      <c r="E38" s="108" t="s">
        <v>109</v>
      </c>
      <c r="F38" s="33"/>
      <c r="G38" s="843"/>
      <c r="H38" s="844"/>
      <c r="I38" s="845"/>
      <c r="J38" s="25"/>
      <c r="K38" s="27"/>
      <c r="L38" s="843"/>
      <c r="M38" s="844"/>
      <c r="N38" s="844"/>
      <c r="O38" s="844"/>
      <c r="P38" s="845"/>
      <c r="Q38" s="88"/>
      <c r="R38" s="865"/>
      <c r="S38" s="865"/>
      <c r="T38" s="865"/>
      <c r="U38" s="866"/>
    </row>
    <row r="39" spans="2:21" s="84" customFormat="1" ht="16" customHeight="1">
      <c r="B39" s="81" t="str">
        <f>Info!F15</f>
        <v>101 Projection Way</v>
      </c>
      <c r="C39" s="113"/>
      <c r="E39" s="109" t="s">
        <v>110</v>
      </c>
      <c r="F39" s="32"/>
      <c r="G39" s="846"/>
      <c r="H39" s="847"/>
      <c r="I39" s="848"/>
      <c r="J39" s="22"/>
      <c r="K39" s="26"/>
      <c r="L39" s="846"/>
      <c r="M39" s="847"/>
      <c r="N39" s="847"/>
      <c r="O39" s="847"/>
      <c r="P39" s="848"/>
      <c r="Q39" s="88"/>
      <c r="R39" s="865"/>
      <c r="S39" s="865"/>
      <c r="T39" s="865"/>
      <c r="U39" s="866"/>
    </row>
    <row r="40" spans="2:21" s="84" customFormat="1" ht="16" customHeight="1">
      <c r="B40" s="81" t="str">
        <f>Info!F16</f>
        <v>Virtually Everywhere, US 12345</v>
      </c>
      <c r="C40" s="113"/>
      <c r="E40" s="108" t="s">
        <v>111</v>
      </c>
      <c r="F40" s="33"/>
      <c r="G40" s="843"/>
      <c r="H40" s="844"/>
      <c r="I40" s="845"/>
      <c r="J40" s="25"/>
      <c r="K40" s="27"/>
      <c r="L40" s="843"/>
      <c r="M40" s="844"/>
      <c r="N40" s="844"/>
      <c r="O40" s="844"/>
      <c r="P40" s="845"/>
      <c r="Q40" s="88"/>
      <c r="R40" s="865"/>
      <c r="S40" s="865"/>
      <c r="T40" s="865"/>
      <c r="U40" s="866"/>
    </row>
    <row r="41" spans="2:21" s="84" customFormat="1" ht="16" customHeight="1">
      <c r="B41" s="81"/>
      <c r="C41" s="113"/>
      <c r="E41" s="109" t="s">
        <v>112</v>
      </c>
      <c r="F41" s="32"/>
      <c r="G41" s="846"/>
      <c r="H41" s="847"/>
      <c r="I41" s="848"/>
      <c r="J41" s="22"/>
      <c r="K41" s="26"/>
      <c r="L41" s="846"/>
      <c r="M41" s="847"/>
      <c r="N41" s="847"/>
      <c r="O41" s="847"/>
      <c r="P41" s="848"/>
      <c r="Q41" s="88"/>
      <c r="R41" s="865"/>
      <c r="S41" s="865"/>
      <c r="T41" s="865"/>
      <c r="U41" s="866"/>
    </row>
    <row r="42" spans="2:21" s="84" customFormat="1" ht="16" customHeight="1">
      <c r="B42" s="81" t="str">
        <f>Info!F17</f>
        <v>813-555-CLEM</v>
      </c>
      <c r="C42" s="113"/>
      <c r="E42" s="108" t="s">
        <v>113</v>
      </c>
      <c r="F42" s="33"/>
      <c r="G42" s="843"/>
      <c r="H42" s="844"/>
      <c r="I42" s="845"/>
      <c r="J42" s="25"/>
      <c r="K42" s="27"/>
      <c r="L42" s="843"/>
      <c r="M42" s="844"/>
      <c r="N42" s="844"/>
      <c r="O42" s="844"/>
      <c r="P42" s="845"/>
      <c r="Q42" s="88"/>
      <c r="R42" s="865"/>
      <c r="S42" s="865"/>
      <c r="T42" s="865"/>
      <c r="U42" s="866"/>
    </row>
    <row r="43" spans="2:21" s="84" customFormat="1" ht="16" customHeight="1">
      <c r="B43" s="81" t="str">
        <f>Info!F18</f>
        <v>info@clemco.net</v>
      </c>
      <c r="C43" s="115"/>
      <c r="E43" s="109" t="s">
        <v>114</v>
      </c>
      <c r="F43" s="32"/>
      <c r="G43" s="846"/>
      <c r="H43" s="847"/>
      <c r="I43" s="848"/>
      <c r="J43" s="22"/>
      <c r="K43" s="26"/>
      <c r="L43" s="846"/>
      <c r="M43" s="847"/>
      <c r="N43" s="847"/>
      <c r="O43" s="847"/>
      <c r="P43" s="848"/>
      <c r="Q43" s="88"/>
      <c r="R43" s="865"/>
      <c r="S43" s="865"/>
      <c r="T43" s="865"/>
      <c r="U43" s="866"/>
    </row>
    <row r="44" spans="2:21" s="84" customFormat="1" ht="16" customHeight="1">
      <c r="B44" s="106"/>
      <c r="E44" s="108" t="s">
        <v>115</v>
      </c>
      <c r="F44" s="33"/>
      <c r="G44" s="843"/>
      <c r="H44" s="844"/>
      <c r="I44" s="845"/>
      <c r="J44" s="25"/>
      <c r="K44" s="27"/>
      <c r="L44" s="843"/>
      <c r="M44" s="844"/>
      <c r="N44" s="844"/>
      <c r="O44" s="844"/>
      <c r="P44" s="845"/>
      <c r="Q44" s="88"/>
      <c r="R44" s="865"/>
      <c r="S44" s="865"/>
      <c r="T44" s="865"/>
      <c r="U44" s="866"/>
    </row>
    <row r="45" spans="2:21" s="84" customFormat="1" ht="16" customHeight="1">
      <c r="B45" s="106"/>
      <c r="E45" s="109" t="s">
        <v>116</v>
      </c>
      <c r="F45" s="32"/>
      <c r="G45" s="846"/>
      <c r="H45" s="847"/>
      <c r="I45" s="848"/>
      <c r="J45" s="22"/>
      <c r="K45" s="26"/>
      <c r="L45" s="846"/>
      <c r="M45" s="847"/>
      <c r="N45" s="847"/>
      <c r="O45" s="847"/>
      <c r="P45" s="848"/>
      <c r="Q45" s="88"/>
      <c r="R45" s="865"/>
      <c r="S45" s="865"/>
      <c r="T45" s="865"/>
      <c r="U45" s="866"/>
    </row>
    <row r="46" spans="2:21" s="84" customFormat="1" ht="16" customHeight="1">
      <c r="B46" s="106"/>
      <c r="E46" s="108" t="s">
        <v>117</v>
      </c>
      <c r="F46" s="33"/>
      <c r="G46" s="843"/>
      <c r="H46" s="844"/>
      <c r="I46" s="845"/>
      <c r="J46" s="25"/>
      <c r="K46" s="27"/>
      <c r="L46" s="843"/>
      <c r="M46" s="844"/>
      <c r="N46" s="844"/>
      <c r="O46" s="844"/>
      <c r="P46" s="845"/>
      <c r="Q46" s="88"/>
      <c r="R46" s="865"/>
      <c r="S46" s="865"/>
      <c r="T46" s="865"/>
      <c r="U46" s="866"/>
    </row>
    <row r="47" spans="2:21" s="84" customFormat="1" ht="16" customHeight="1">
      <c r="B47" s="106"/>
      <c r="E47" s="109" t="s">
        <v>118</v>
      </c>
      <c r="F47" s="32"/>
      <c r="G47" s="846"/>
      <c r="H47" s="847"/>
      <c r="I47" s="848"/>
      <c r="J47" s="22"/>
      <c r="K47" s="26"/>
      <c r="L47" s="846"/>
      <c r="M47" s="847"/>
      <c r="N47" s="847"/>
      <c r="O47" s="847"/>
      <c r="P47" s="848"/>
      <c r="Q47" s="88"/>
      <c r="R47" s="488"/>
      <c r="S47" s="488"/>
      <c r="T47" s="488"/>
      <c r="U47" s="105"/>
    </row>
    <row r="48" spans="2:21" s="84" customFormat="1" ht="16" customHeight="1">
      <c r="B48" s="106"/>
      <c r="E48" s="108" t="s">
        <v>119</v>
      </c>
      <c r="F48" s="33"/>
      <c r="G48" s="843"/>
      <c r="H48" s="844"/>
      <c r="I48" s="845"/>
      <c r="J48" s="25"/>
      <c r="K48" s="27"/>
      <c r="L48" s="843"/>
      <c r="M48" s="844"/>
      <c r="N48" s="844"/>
      <c r="O48" s="844"/>
      <c r="P48" s="845"/>
      <c r="Q48" s="88"/>
      <c r="R48" s="488"/>
      <c r="S48" s="488"/>
      <c r="T48" s="488"/>
      <c r="U48" s="105"/>
    </row>
    <row r="49" spans="2:21" s="84" customFormat="1" ht="16" customHeight="1">
      <c r="B49" s="106"/>
      <c r="E49" s="109" t="s">
        <v>120</v>
      </c>
      <c r="F49" s="32"/>
      <c r="G49" s="846"/>
      <c r="H49" s="847"/>
      <c r="I49" s="848"/>
      <c r="J49" s="22"/>
      <c r="K49" s="26"/>
      <c r="L49" s="846"/>
      <c r="M49" s="847"/>
      <c r="N49" s="847"/>
      <c r="O49" s="847"/>
      <c r="P49" s="848"/>
      <c r="Q49" s="88"/>
      <c r="R49" s="488"/>
      <c r="S49" s="488"/>
      <c r="T49" s="488"/>
      <c r="U49" s="105"/>
    </row>
    <row r="50" spans="2:21" s="84" customFormat="1" ht="16" customHeight="1">
      <c r="B50" s="106"/>
      <c r="E50" s="108" t="s">
        <v>121</v>
      </c>
      <c r="F50" s="33"/>
      <c r="G50" s="843"/>
      <c r="H50" s="844"/>
      <c r="I50" s="845"/>
      <c r="J50" s="25"/>
      <c r="K50" s="27"/>
      <c r="L50" s="843"/>
      <c r="M50" s="844"/>
      <c r="N50" s="844"/>
      <c r="O50" s="844"/>
      <c r="P50" s="845"/>
      <c r="U50" s="105"/>
    </row>
    <row r="51" spans="2:21" s="84" customFormat="1" ht="16" customHeight="1">
      <c r="B51" s="106"/>
      <c r="E51" s="109" t="s">
        <v>122</v>
      </c>
      <c r="F51" s="32"/>
      <c r="G51" s="846"/>
      <c r="H51" s="847"/>
      <c r="I51" s="848"/>
      <c r="J51" s="28"/>
      <c r="K51" s="29"/>
      <c r="L51" s="846"/>
      <c r="M51" s="847"/>
      <c r="N51" s="847"/>
      <c r="O51" s="847"/>
      <c r="P51" s="848"/>
      <c r="U51" s="105"/>
    </row>
    <row r="52" spans="2:21" s="84" customFormat="1" ht="16" customHeight="1" thickBot="1">
      <c r="B52" s="104"/>
      <c r="D52" s="90"/>
      <c r="E52" s="510" t="s">
        <v>123</v>
      </c>
      <c r="F52" s="34"/>
      <c r="G52" s="873"/>
      <c r="H52" s="874"/>
      <c r="I52" s="875"/>
      <c r="J52" s="30"/>
      <c r="K52" s="31"/>
      <c r="L52" s="873"/>
      <c r="M52" s="874"/>
      <c r="N52" s="874"/>
      <c r="O52" s="874"/>
      <c r="P52" s="875"/>
      <c r="U52" s="105"/>
    </row>
    <row r="53" spans="2:21" s="84" customFormat="1" ht="30" customHeight="1" thickTop="1" thickBot="1">
      <c r="B53" s="104"/>
      <c r="E53" s="90"/>
      <c r="F53" s="90"/>
      <c r="G53" s="90"/>
      <c r="H53" s="90"/>
      <c r="I53" s="90"/>
      <c r="J53" s="511">
        <f>SUM(J28:J52)</f>
        <v>0</v>
      </c>
      <c r="K53" s="513" t="s">
        <v>270</v>
      </c>
      <c r="L53" s="116"/>
      <c r="M53" s="90"/>
      <c r="N53" s="90"/>
      <c r="O53" s="90"/>
      <c r="P53" s="90"/>
      <c r="U53" s="105"/>
    </row>
    <row r="54" spans="2:21" s="84" customFormat="1" ht="26" customHeight="1">
      <c r="B54" s="104"/>
      <c r="E54" s="90"/>
      <c r="F54" s="90"/>
      <c r="G54" s="90"/>
      <c r="H54" s="90"/>
      <c r="I54" s="90"/>
      <c r="J54" s="169"/>
      <c r="K54" s="170"/>
      <c r="L54" s="116"/>
      <c r="M54" s="90"/>
      <c r="N54" s="90"/>
      <c r="O54" s="90"/>
      <c r="P54" s="90"/>
      <c r="U54" s="105"/>
    </row>
    <row r="55" spans="2:21" s="84" customFormat="1" ht="28" customHeight="1">
      <c r="B55" s="104"/>
      <c r="E55" s="90"/>
      <c r="F55" s="90"/>
      <c r="G55" s="90"/>
      <c r="H55" s="90"/>
      <c r="I55" s="90"/>
      <c r="J55" s="169"/>
      <c r="K55" s="170"/>
      <c r="L55" s="116"/>
      <c r="M55" s="90"/>
      <c r="N55" s="90"/>
      <c r="O55" s="90"/>
      <c r="P55" s="90"/>
      <c r="U55" s="105"/>
    </row>
    <row r="56" spans="2:21" s="84" customFormat="1" ht="28" customHeight="1">
      <c r="B56" s="104"/>
      <c r="E56" s="90"/>
      <c r="F56" s="90"/>
      <c r="G56" s="90"/>
      <c r="H56" s="90"/>
      <c r="I56" s="90"/>
      <c r="J56" s="169"/>
      <c r="K56" s="170"/>
      <c r="L56" s="116"/>
      <c r="M56" s="90"/>
      <c r="N56" s="90"/>
      <c r="O56" s="90"/>
      <c r="P56" s="90"/>
      <c r="U56" s="105"/>
    </row>
    <row r="57" spans="2:21" s="84" customFormat="1" ht="28" customHeight="1">
      <c r="B57" s="104"/>
      <c r="E57" s="90"/>
      <c r="F57" s="90"/>
      <c r="G57" s="90"/>
      <c r="H57" s="90"/>
      <c r="I57" s="90"/>
      <c r="J57" s="169"/>
      <c r="K57" s="170"/>
      <c r="L57" s="116"/>
      <c r="M57" s="90"/>
      <c r="N57" s="90"/>
      <c r="O57" s="90"/>
      <c r="P57" s="90"/>
      <c r="U57" s="105"/>
    </row>
    <row r="58" spans="2:21" s="84" customFormat="1" ht="28" customHeight="1">
      <c r="B58" s="481"/>
      <c r="C58" s="482"/>
      <c r="D58" s="482"/>
      <c r="E58" s="482"/>
      <c r="F58" s="482"/>
      <c r="G58" s="482"/>
      <c r="H58" s="426" t="s">
        <v>274</v>
      </c>
      <c r="I58" s="379" t="s">
        <v>275</v>
      </c>
      <c r="J58" s="421"/>
      <c r="K58" s="482"/>
      <c r="L58" s="482"/>
      <c r="M58" s="482"/>
      <c r="N58" s="482"/>
      <c r="O58" s="482"/>
      <c r="P58" s="482"/>
      <c r="Q58" s="482"/>
      <c r="R58" s="482"/>
      <c r="S58" s="482"/>
      <c r="T58" s="482"/>
      <c r="U58" s="483"/>
    </row>
    <row r="59" spans="2:21" s="84" customFormat="1" ht="28" customHeight="1">
      <c r="B59" s="104"/>
      <c r="E59" s="90"/>
      <c r="F59" s="90"/>
      <c r="G59" s="90"/>
      <c r="H59" s="90"/>
      <c r="I59" s="90"/>
      <c r="J59" s="169"/>
      <c r="K59" s="170"/>
      <c r="L59" s="116"/>
      <c r="M59" s="90"/>
      <c r="N59" s="90"/>
      <c r="O59" s="90"/>
      <c r="P59" s="90"/>
      <c r="U59" s="105"/>
    </row>
    <row r="60" spans="2:21" s="84" customFormat="1" ht="12" customHeight="1">
      <c r="B60" s="104"/>
      <c r="I60" s="117"/>
      <c r="J60" s="103"/>
      <c r="U60" s="105"/>
    </row>
    <row r="61" spans="2:21" s="84" customFormat="1" ht="11" customHeight="1">
      <c r="B61" s="104"/>
      <c r="I61" s="117"/>
      <c r="J61" s="103"/>
      <c r="U61" s="613"/>
    </row>
    <row r="62" spans="2:21" s="84" customFormat="1" ht="16" customHeight="1" thickBot="1">
      <c r="B62" s="118"/>
      <c r="C62" s="119"/>
      <c r="D62" s="119"/>
      <c r="E62" s="119"/>
      <c r="F62" s="119"/>
      <c r="G62" s="119"/>
      <c r="H62" s="119"/>
      <c r="I62" s="120"/>
      <c r="J62" s="120"/>
      <c r="K62" s="119"/>
      <c r="L62" s="119"/>
      <c r="M62" s="119"/>
      <c r="N62" s="119"/>
      <c r="O62" s="119"/>
      <c r="P62" s="119"/>
      <c r="Q62" s="119"/>
      <c r="R62" s="119"/>
      <c r="S62" s="119"/>
      <c r="T62" s="119"/>
      <c r="U62" s="614" t="str">
        <f>Info!O48</f>
        <v>Copyright © 2025 Clem Harrod. All rights reserved. ISBN: 978-1-7347452-6-9</v>
      </c>
    </row>
    <row r="63" spans="2:21" s="84" customFormat="1" ht="12.75" customHeight="1" thickTop="1"/>
    <row r="64" spans="2:21" s="84" customFormat="1" ht="12.75" customHeight="1"/>
    <row r="65" s="84" customFormat="1" ht="12" customHeight="1"/>
    <row r="66" s="84" customFormat="1" ht="12" customHeight="1"/>
    <row r="67" s="84" customFormat="1"/>
    <row r="68" s="84" customFormat="1" ht="12" customHeight="1"/>
    <row r="69" s="84" customFormat="1" ht="12" customHeight="1"/>
    <row r="70" s="84" customFormat="1" ht="12" customHeight="1"/>
    <row r="71" s="84" customFormat="1"/>
    <row r="72" s="84" customFormat="1"/>
    <row r="73" s="84" customFormat="1"/>
    <row r="74" s="84" customFormat="1"/>
    <row r="75" s="84" customFormat="1"/>
    <row r="76" s="84" customFormat="1"/>
    <row r="77" s="84" customFormat="1"/>
    <row r="78" s="84" customFormat="1"/>
    <row r="79" s="84" customFormat="1"/>
    <row r="80" s="84" customFormat="1"/>
    <row r="81" spans="31:31" s="84" customFormat="1"/>
    <row r="82" spans="31:31" s="84" customFormat="1"/>
    <row r="83" spans="31:31" s="84" customFormat="1"/>
    <row r="84" spans="31:31" s="84" customFormat="1" ht="15" customHeight="1"/>
    <row r="85" spans="31:31" s="84" customFormat="1"/>
    <row r="86" spans="31:31" s="84" customFormat="1"/>
    <row r="87" spans="31:31" s="84" customFormat="1"/>
    <row r="88" spans="31:31" s="84" customFormat="1"/>
    <row r="89" spans="31:31" s="84" customFormat="1"/>
    <row r="90" spans="31:31" s="84" customFormat="1"/>
    <row r="91" spans="31:31" s="84" customFormat="1"/>
    <row r="92" spans="31:31" s="84" customFormat="1"/>
    <row r="93" spans="31:31" s="84" customFormat="1"/>
    <row r="94" spans="31:31" s="84" customFormat="1"/>
    <row r="95" spans="31:31" s="84" customFormat="1"/>
    <row r="96" spans="31:31" s="84" customFormat="1">
      <c r="AE96" s="122"/>
    </row>
    <row r="97" spans="32:32" s="84" customFormat="1"/>
    <row r="98" spans="32:32" s="84" customFormat="1"/>
    <row r="99" spans="32:32" s="84" customFormat="1"/>
    <row r="100" spans="32:32" s="84" customFormat="1"/>
    <row r="101" spans="32:32" s="84" customFormat="1"/>
    <row r="102" spans="32:32" s="84" customFormat="1"/>
    <row r="103" spans="32:32" s="84" customFormat="1">
      <c r="AF103" s="122"/>
    </row>
    <row r="104" spans="32:32" s="84" customFormat="1"/>
    <row r="105" spans="32:32" s="84" customFormat="1"/>
    <row r="106" spans="32:32" s="84" customFormat="1"/>
    <row r="107" spans="32:32" s="84" customFormat="1"/>
    <row r="108" spans="32:32" s="84" customFormat="1"/>
    <row r="109" spans="32:32" s="84" customFormat="1"/>
    <row r="110" spans="32:32" s="84" customFormat="1"/>
    <row r="111" spans="32:32" s="84" customFormat="1"/>
    <row r="112" spans="32:32" s="84" customFormat="1"/>
    <row r="113" s="84" customFormat="1"/>
    <row r="114" s="84" customFormat="1"/>
    <row r="115" s="84" customFormat="1"/>
    <row r="116" s="84" customFormat="1"/>
    <row r="117" s="84" customFormat="1"/>
    <row r="118" s="84" customFormat="1"/>
    <row r="119" s="84" customFormat="1"/>
    <row r="120" s="84" customFormat="1"/>
    <row r="121" s="84" customFormat="1"/>
    <row r="122" s="84" customFormat="1"/>
    <row r="123" s="84" customFormat="1" ht="15" customHeight="1"/>
    <row r="124" s="84" customFormat="1"/>
    <row r="125" s="84" customFormat="1"/>
    <row r="126" s="84" customFormat="1"/>
    <row r="127" s="84" customFormat="1"/>
    <row r="128" s="84" customFormat="1"/>
    <row r="129" spans="7:31" ht="15" customHeight="1">
      <c r="X129" s="84"/>
    </row>
    <row r="130" spans="7:31">
      <c r="X130" s="84"/>
    </row>
    <row r="131" spans="7:31">
      <c r="X131" s="84"/>
    </row>
    <row r="132" spans="7:31">
      <c r="X132" s="84"/>
    </row>
    <row r="133" spans="7:31">
      <c r="G133" s="123"/>
      <c r="T133" s="124"/>
      <c r="X133" s="84"/>
      <c r="AE133" s="122"/>
    </row>
    <row r="134" spans="7:31">
      <c r="G134" s="123"/>
      <c r="R134" s="125"/>
      <c r="S134" s="125"/>
      <c r="T134" s="124"/>
      <c r="U134" s="122"/>
      <c r="X134" s="92"/>
      <c r="Y134" s="126"/>
      <c r="AA134" s="122"/>
      <c r="AB134" s="88"/>
    </row>
    <row r="135" spans="7:31">
      <c r="T135" s="127"/>
      <c r="U135" s="122"/>
      <c r="X135" s="92"/>
      <c r="Y135" s="122"/>
      <c r="AA135" s="122"/>
      <c r="AB135" s="88"/>
    </row>
    <row r="136" spans="7:31">
      <c r="T136" s="127"/>
      <c r="X136" s="128"/>
      <c r="Y136" s="129"/>
      <c r="Z136" s="129"/>
      <c r="AA136" s="122"/>
      <c r="AB136" s="130"/>
    </row>
    <row r="137" spans="7:31">
      <c r="T137" s="127"/>
      <c r="X137" s="128"/>
      <c r="Y137" s="126"/>
      <c r="Z137" s="126"/>
      <c r="AA137" s="122"/>
      <c r="AB137" s="130"/>
    </row>
    <row r="138" spans="7:31">
      <c r="T138" s="127"/>
      <c r="X138" s="128"/>
      <c r="Y138" s="126"/>
      <c r="Z138" s="126"/>
      <c r="AA138" s="122"/>
      <c r="AB138" s="88"/>
    </row>
    <row r="139" spans="7:31">
      <c r="T139" s="127"/>
      <c r="X139" s="128"/>
      <c r="Y139" s="129"/>
      <c r="Z139" s="129"/>
      <c r="AA139" s="122"/>
      <c r="AB139" s="88"/>
    </row>
    <row r="140" spans="7:31">
      <c r="T140" s="127"/>
      <c r="X140" s="128"/>
      <c r="Y140" s="126"/>
      <c r="Z140" s="126"/>
      <c r="AA140" s="122"/>
      <c r="AB140" s="88"/>
    </row>
    <row r="141" spans="7:31">
      <c r="T141" s="127"/>
      <c r="X141" s="128"/>
      <c r="Y141" s="122"/>
      <c r="Z141" s="129"/>
      <c r="AA141" s="122"/>
      <c r="AB141" s="88"/>
    </row>
    <row r="142" spans="7:31">
      <c r="T142" s="127"/>
      <c r="X142" s="128"/>
      <c r="Y142" s="122"/>
      <c r="Z142" s="129"/>
      <c r="AA142" s="122"/>
      <c r="AB142" s="131"/>
    </row>
    <row r="143" spans="7:31">
      <c r="T143" s="127"/>
      <c r="W143" s="128"/>
      <c r="X143" s="128"/>
      <c r="Y143" s="126"/>
      <c r="Z143" s="126"/>
      <c r="AA143" s="122"/>
      <c r="AB143" s="88"/>
    </row>
    <row r="144" spans="7:31">
      <c r="T144" s="127"/>
      <c r="X144" s="128"/>
      <c r="Y144" s="129"/>
      <c r="Z144" s="129"/>
      <c r="AA144" s="122"/>
      <c r="AB144" s="88"/>
    </row>
    <row r="145" spans="20:28">
      <c r="T145" s="127"/>
      <c r="W145" s="128"/>
      <c r="X145" s="128"/>
      <c r="Y145" s="128"/>
      <c r="Z145" s="129"/>
      <c r="AA145" s="122"/>
      <c r="AB145" s="88"/>
    </row>
    <row r="146" spans="20:28">
      <c r="T146" s="127"/>
      <c r="X146" s="128"/>
      <c r="Y146" s="126"/>
      <c r="Z146" s="126"/>
      <c r="AA146" s="122"/>
      <c r="AB146" s="88"/>
    </row>
    <row r="147" spans="20:28">
      <c r="T147" s="132"/>
      <c r="X147" s="128"/>
      <c r="Y147" s="126"/>
      <c r="Z147" s="126"/>
      <c r="AA147" s="122"/>
      <c r="AB147" s="88"/>
    </row>
    <row r="148" spans="20:28">
      <c r="T148" s="132"/>
      <c r="X148" s="128"/>
      <c r="Y148" s="129"/>
      <c r="Z148" s="129"/>
      <c r="AA148" s="122"/>
      <c r="AB148" s="88"/>
    </row>
    <row r="149" spans="20:28">
      <c r="T149" s="132"/>
      <c r="X149" s="128"/>
      <c r="Y149" s="122"/>
      <c r="AA149" s="122"/>
      <c r="AB149" s="88"/>
    </row>
    <row r="150" spans="20:28">
      <c r="T150" s="132"/>
      <c r="X150" s="128"/>
      <c r="Y150" s="126"/>
      <c r="Z150" s="126"/>
      <c r="AA150" s="122"/>
      <c r="AB150" s="88"/>
    </row>
    <row r="151" spans="20:28">
      <c r="T151" s="127"/>
      <c r="X151" s="128"/>
      <c r="Y151" s="126"/>
      <c r="Z151" s="126"/>
      <c r="AA151" s="122"/>
      <c r="AB151" s="133"/>
    </row>
    <row r="152" spans="20:28">
      <c r="T152" s="127"/>
      <c r="X152" s="128"/>
      <c r="Y152" s="126"/>
      <c r="Z152" s="126"/>
      <c r="AA152" s="122"/>
    </row>
    <row r="153" spans="20:28">
      <c r="T153" s="127"/>
      <c r="X153" s="128"/>
      <c r="Y153" s="126"/>
      <c r="Z153" s="126"/>
      <c r="AA153" s="122"/>
    </row>
    <row r="154" spans="20:28">
      <c r="T154" s="127"/>
      <c r="X154" s="128"/>
      <c r="Y154" s="126"/>
      <c r="Z154" s="126"/>
      <c r="AA154" s="122"/>
    </row>
    <row r="155" spans="20:28">
      <c r="T155" s="127"/>
      <c r="X155" s="128"/>
      <c r="AA155" s="122"/>
    </row>
    <row r="156" spans="20:28">
      <c r="T156" s="127"/>
      <c r="X156" s="128"/>
      <c r="AA156" s="122"/>
    </row>
    <row r="157" spans="20:28">
      <c r="T157" s="127"/>
      <c r="X157" s="128"/>
      <c r="Y157" s="122"/>
      <c r="AA157" s="122"/>
    </row>
    <row r="158" spans="20:28">
      <c r="T158" s="127"/>
      <c r="X158" s="128"/>
      <c r="Y158" s="122"/>
      <c r="AA158" s="122"/>
    </row>
    <row r="159" spans="20:28">
      <c r="T159" s="127"/>
      <c r="X159" s="128"/>
      <c r="Y159" s="122"/>
      <c r="Z159" s="129"/>
      <c r="AA159" s="122"/>
    </row>
    <row r="160" spans="20:28">
      <c r="T160" s="127"/>
      <c r="X160" s="128"/>
      <c r="Y160" s="122"/>
      <c r="AA160" s="122"/>
    </row>
    <row r="161" spans="20:29">
      <c r="T161" s="127"/>
      <c r="X161" s="128"/>
      <c r="Y161" s="126"/>
      <c r="Z161" s="126"/>
      <c r="AA161" s="122"/>
    </row>
    <row r="162" spans="20:29">
      <c r="T162" s="127"/>
      <c r="X162" s="128"/>
      <c r="Y162" s="122"/>
      <c r="Z162" s="134"/>
      <c r="AA162" s="122"/>
    </row>
    <row r="163" spans="20:29">
      <c r="T163" s="127"/>
      <c r="X163" s="128"/>
      <c r="Y163" s="135"/>
      <c r="Z163" s="135"/>
      <c r="AA163" s="122"/>
    </row>
    <row r="164" spans="20:29">
      <c r="T164" s="127"/>
      <c r="X164" s="128"/>
      <c r="Y164" s="135"/>
      <c r="Z164" s="135"/>
      <c r="AA164" s="122"/>
    </row>
    <row r="165" spans="20:29" ht="16">
      <c r="T165" s="136"/>
      <c r="X165" s="128"/>
      <c r="AA165" s="122"/>
    </row>
    <row r="166" spans="20:29" ht="16">
      <c r="T166" s="137"/>
      <c r="U166" s="136"/>
      <c r="V166" s="138"/>
      <c r="W166" s="138"/>
      <c r="X166" s="139"/>
    </row>
    <row r="167" spans="20:29">
      <c r="T167" s="137"/>
      <c r="U167" s="92"/>
      <c r="X167" s="84"/>
    </row>
    <row r="168" spans="20:29" ht="15">
      <c r="T168" s="140"/>
      <c r="U168" s="141"/>
      <c r="X168" s="84"/>
    </row>
    <row r="169" spans="20:29">
      <c r="T169" s="142"/>
      <c r="U169" s="92"/>
      <c r="X169" s="84"/>
      <c r="Y169" s="141"/>
    </row>
    <row r="170" spans="20:29">
      <c r="T170" s="142"/>
      <c r="U170" s="92"/>
      <c r="X170" s="84"/>
    </row>
    <row r="171" spans="20:29">
      <c r="U171" s="92"/>
      <c r="X171" s="84"/>
    </row>
    <row r="172" spans="20:29">
      <c r="X172" s="139"/>
    </row>
    <row r="173" spans="20:29">
      <c r="X173" s="143"/>
      <c r="Y173" s="122"/>
    </row>
    <row r="174" spans="20:29">
      <c r="X174" s="84"/>
    </row>
    <row r="175" spans="20:29">
      <c r="X175" s="84"/>
    </row>
    <row r="176" spans="20:29">
      <c r="X176" s="84"/>
      <c r="AC176" s="92"/>
    </row>
    <row r="177" spans="29:29" s="84" customFormat="1">
      <c r="AC177" s="92"/>
    </row>
    <row r="178" spans="29:29" s="84" customFormat="1">
      <c r="AC178" s="92"/>
    </row>
    <row r="179" spans="29:29" s="84" customFormat="1">
      <c r="AC179" s="92"/>
    </row>
    <row r="180" spans="29:29" s="84" customFormat="1">
      <c r="AC180" s="92"/>
    </row>
    <row r="181" spans="29:29" s="84" customFormat="1">
      <c r="AC181" s="92"/>
    </row>
    <row r="182" spans="29:29" s="84" customFormat="1">
      <c r="AC182" s="92"/>
    </row>
    <row r="183" spans="29:29" s="84" customFormat="1">
      <c r="AC183" s="92"/>
    </row>
    <row r="184" spans="29:29" s="84" customFormat="1">
      <c r="AC184" s="92"/>
    </row>
    <row r="185" spans="29:29" s="84" customFormat="1">
      <c r="AC185" s="92"/>
    </row>
    <row r="186" spans="29:29" s="84" customFormat="1">
      <c r="AC186" s="92"/>
    </row>
    <row r="187" spans="29:29" s="84" customFormat="1">
      <c r="AC187" s="92"/>
    </row>
    <row r="188" spans="29:29" s="84" customFormat="1">
      <c r="AC188" s="92"/>
    </row>
    <row r="189" spans="29:29" s="84" customFormat="1">
      <c r="AC189" s="92"/>
    </row>
    <row r="190" spans="29:29" s="84" customFormat="1">
      <c r="AC190" s="92"/>
    </row>
    <row r="191" spans="29:29" s="84" customFormat="1">
      <c r="AC191" s="92"/>
    </row>
    <row r="192" spans="29:29" s="84" customFormat="1">
      <c r="AC192" s="92"/>
    </row>
    <row r="193" spans="29:29" s="84" customFormat="1">
      <c r="AC193" s="92"/>
    </row>
    <row r="194" spans="29:29" s="84" customFormat="1">
      <c r="AC194" s="92"/>
    </row>
    <row r="195" spans="29:29" s="84" customFormat="1">
      <c r="AC195" s="92"/>
    </row>
    <row r="196" spans="29:29" s="84" customFormat="1">
      <c r="AC196" s="92"/>
    </row>
    <row r="197" spans="29:29" s="84" customFormat="1">
      <c r="AC197" s="92"/>
    </row>
    <row r="198" spans="29:29" s="84" customFormat="1">
      <c r="AC198" s="92"/>
    </row>
    <row r="199" spans="29:29" s="84" customFormat="1">
      <c r="AC199" s="92"/>
    </row>
    <row r="200" spans="29:29" s="84" customFormat="1">
      <c r="AC200" s="92"/>
    </row>
    <row r="201" spans="29:29" s="84" customFormat="1">
      <c r="AC201" s="92"/>
    </row>
    <row r="202" spans="29:29" s="84" customFormat="1">
      <c r="AC202" s="92"/>
    </row>
    <row r="203" spans="29:29" s="84" customFormat="1">
      <c r="AC203" s="92"/>
    </row>
    <row r="204" spans="29:29" s="84" customFormat="1">
      <c r="AC204" s="92"/>
    </row>
    <row r="205" spans="29:29" s="84" customFormat="1">
      <c r="AC205" s="92"/>
    </row>
    <row r="206" spans="29:29" s="84" customFormat="1">
      <c r="AC206" s="92"/>
    </row>
    <row r="207" spans="29:29" s="84" customFormat="1">
      <c r="AC207" s="92"/>
    </row>
    <row r="208" spans="29:29" s="84" customFormat="1">
      <c r="AC208" s="92"/>
    </row>
    <row r="209" spans="29:29" s="84" customFormat="1">
      <c r="AC209" s="92"/>
    </row>
    <row r="210" spans="29:29" s="84" customFormat="1">
      <c r="AC210" s="92"/>
    </row>
    <row r="211" spans="29:29" s="84" customFormat="1">
      <c r="AC211" s="92"/>
    </row>
    <row r="212" spans="29:29" s="84" customFormat="1">
      <c r="AC212" s="92"/>
    </row>
    <row r="213" spans="29:29" s="84" customFormat="1">
      <c r="AC213" s="92"/>
    </row>
    <row r="214" spans="29:29" s="84" customFormat="1">
      <c r="AC214" s="92"/>
    </row>
    <row r="215" spans="29:29" s="84" customFormat="1">
      <c r="AC215" s="92"/>
    </row>
    <row r="216" spans="29:29" s="84" customFormat="1">
      <c r="AC216" s="92"/>
    </row>
    <row r="217" spans="29:29" s="84" customFormat="1">
      <c r="AC217" s="92"/>
    </row>
    <row r="218" spans="29:29" s="84" customFormat="1">
      <c r="AC218" s="92"/>
    </row>
    <row r="219" spans="29:29" s="84" customFormat="1">
      <c r="AC219" s="92"/>
    </row>
    <row r="220" spans="29:29" s="84" customFormat="1">
      <c r="AC220" s="92"/>
    </row>
    <row r="221" spans="29:29" s="84" customFormat="1">
      <c r="AC221" s="92"/>
    </row>
    <row r="222" spans="29:29" s="84" customFormat="1">
      <c r="AC222" s="92"/>
    </row>
    <row r="223" spans="29:29" s="84" customFormat="1">
      <c r="AC223" s="92"/>
    </row>
    <row r="224" spans="29:29" s="84" customFormat="1">
      <c r="AC224" s="92"/>
    </row>
    <row r="225" spans="29:29" s="84" customFormat="1">
      <c r="AC225" s="92"/>
    </row>
    <row r="226" spans="29:29" s="84" customFormat="1">
      <c r="AC226" s="92"/>
    </row>
    <row r="227" spans="29:29" s="84" customFormat="1">
      <c r="AC227" s="92"/>
    </row>
    <row r="228" spans="29:29" s="84" customFormat="1">
      <c r="AC228" s="92"/>
    </row>
    <row r="229" spans="29:29" s="84" customFormat="1">
      <c r="AC229" s="92"/>
    </row>
    <row r="230" spans="29:29" s="84" customFormat="1">
      <c r="AC230" s="92"/>
    </row>
    <row r="231" spans="29:29" s="84" customFormat="1">
      <c r="AC231" s="92"/>
    </row>
    <row r="232" spans="29:29" s="84" customFormat="1">
      <c r="AC232" s="92"/>
    </row>
    <row r="233" spans="29:29" s="84" customFormat="1">
      <c r="AC233" s="92"/>
    </row>
    <row r="234" spans="29:29" s="84" customFormat="1">
      <c r="AC234" s="92"/>
    </row>
    <row r="235" spans="29:29" s="84" customFormat="1">
      <c r="AC235" s="92"/>
    </row>
    <row r="236" spans="29:29" s="84" customFormat="1">
      <c r="AC236" s="92"/>
    </row>
    <row r="237" spans="29:29" s="84" customFormat="1">
      <c r="AC237" s="92"/>
    </row>
    <row r="238" spans="29:29" s="84" customFormat="1">
      <c r="AC238" s="92"/>
    </row>
    <row r="239" spans="29:29" s="84" customFormat="1">
      <c r="AC239" s="92"/>
    </row>
    <row r="240" spans="29:29" s="84" customFormat="1">
      <c r="AC240" s="92"/>
    </row>
    <row r="241" spans="29:29" s="84" customFormat="1">
      <c r="AC241" s="92"/>
    </row>
    <row r="242" spans="29:29" s="84" customFormat="1">
      <c r="AC242" s="92"/>
    </row>
    <row r="243" spans="29:29" s="84" customFormat="1">
      <c r="AC243" s="92"/>
    </row>
    <row r="244" spans="29:29" s="84" customFormat="1">
      <c r="AC244" s="92"/>
    </row>
    <row r="245" spans="29:29" s="84" customFormat="1">
      <c r="AC245" s="92"/>
    </row>
    <row r="246" spans="29:29" s="84" customFormat="1">
      <c r="AC246" s="92"/>
    </row>
    <row r="247" spans="29:29" s="84" customFormat="1">
      <c r="AC247" s="92"/>
    </row>
    <row r="248" spans="29:29" s="84" customFormat="1">
      <c r="AC248" s="92"/>
    </row>
    <row r="249" spans="29:29" s="84" customFormat="1">
      <c r="AC249" s="92"/>
    </row>
    <row r="250" spans="29:29" s="84" customFormat="1">
      <c r="AC250" s="92"/>
    </row>
    <row r="251" spans="29:29" s="84" customFormat="1">
      <c r="AC251" s="92"/>
    </row>
    <row r="252" spans="29:29" s="84" customFormat="1">
      <c r="AC252" s="92"/>
    </row>
    <row r="253" spans="29:29" s="84" customFormat="1">
      <c r="AC253" s="92"/>
    </row>
    <row r="254" spans="29:29" s="84" customFormat="1">
      <c r="AC254" s="92"/>
    </row>
    <row r="255" spans="29:29" s="84" customFormat="1">
      <c r="AC255" s="92"/>
    </row>
    <row r="256" spans="29:29" s="84" customFormat="1">
      <c r="AC256" s="92"/>
    </row>
    <row r="257" spans="29:29" s="84" customFormat="1">
      <c r="AC257" s="92"/>
    </row>
    <row r="258" spans="29:29" s="84" customFormat="1">
      <c r="AC258" s="92"/>
    </row>
    <row r="259" spans="29:29" s="84" customFormat="1">
      <c r="AC259" s="92"/>
    </row>
    <row r="260" spans="29:29" s="84" customFormat="1">
      <c r="AC260" s="92"/>
    </row>
    <row r="261" spans="29:29" s="84" customFormat="1">
      <c r="AC261" s="92"/>
    </row>
    <row r="262" spans="29:29" s="84" customFormat="1">
      <c r="AC262" s="92"/>
    </row>
    <row r="263" spans="29:29" s="84" customFormat="1">
      <c r="AC263" s="92"/>
    </row>
    <row r="264" spans="29:29" s="84" customFormat="1">
      <c r="AC264" s="92"/>
    </row>
    <row r="265" spans="29:29" s="84" customFormat="1">
      <c r="AC265" s="92"/>
    </row>
    <row r="266" spans="29:29" s="84" customFormat="1">
      <c r="AC266" s="92"/>
    </row>
    <row r="267" spans="29:29" s="84" customFormat="1">
      <c r="AC267" s="92"/>
    </row>
    <row r="268" spans="29:29" s="84" customFormat="1">
      <c r="AC268" s="92"/>
    </row>
    <row r="269" spans="29:29" s="84" customFormat="1">
      <c r="AC269" s="92"/>
    </row>
    <row r="270" spans="29:29" s="84" customFormat="1">
      <c r="AC270" s="92"/>
    </row>
    <row r="271" spans="29:29" s="84" customFormat="1">
      <c r="AC271" s="92"/>
    </row>
    <row r="272" spans="29:29" s="84" customFormat="1">
      <c r="AC272" s="92"/>
    </row>
    <row r="273" spans="29:29" s="84" customFormat="1">
      <c r="AC273" s="92"/>
    </row>
    <row r="274" spans="29:29" s="84" customFormat="1">
      <c r="AC274" s="92"/>
    </row>
    <row r="275" spans="29:29" s="84" customFormat="1">
      <c r="AC275" s="92"/>
    </row>
    <row r="276" spans="29:29" s="84" customFormat="1">
      <c r="AC276" s="92"/>
    </row>
    <row r="277" spans="29:29" s="84" customFormat="1">
      <c r="AC277" s="92"/>
    </row>
    <row r="278" spans="29:29" s="84" customFormat="1">
      <c r="AC278" s="92"/>
    </row>
    <row r="279" spans="29:29" s="84" customFormat="1">
      <c r="AC279" s="92"/>
    </row>
    <row r="280" spans="29:29" s="84" customFormat="1">
      <c r="AC280" s="92"/>
    </row>
    <row r="281" spans="29:29" s="84" customFormat="1">
      <c r="AC281" s="92"/>
    </row>
    <row r="282" spans="29:29" s="84" customFormat="1">
      <c r="AC282" s="92"/>
    </row>
    <row r="283" spans="29:29" s="84" customFormat="1">
      <c r="AC283" s="92"/>
    </row>
    <row r="284" spans="29:29" s="84" customFormat="1">
      <c r="AC284" s="92"/>
    </row>
    <row r="285" spans="29:29" s="84" customFormat="1">
      <c r="AC285" s="92"/>
    </row>
    <row r="286" spans="29:29" s="84" customFormat="1">
      <c r="AC286" s="92"/>
    </row>
    <row r="287" spans="29:29" s="84" customFormat="1">
      <c r="AC287" s="92"/>
    </row>
    <row r="288" spans="29:29" s="84" customFormat="1">
      <c r="AC288" s="92"/>
    </row>
    <row r="289" spans="29:29" s="84" customFormat="1">
      <c r="AC289" s="92"/>
    </row>
    <row r="290" spans="29:29" s="84" customFormat="1">
      <c r="AC290" s="92"/>
    </row>
    <row r="291" spans="29:29" s="84" customFormat="1">
      <c r="AC291" s="92"/>
    </row>
    <row r="292" spans="29:29" s="84" customFormat="1">
      <c r="AC292" s="92"/>
    </row>
    <row r="293" spans="29:29" s="84" customFormat="1">
      <c r="AC293" s="92"/>
    </row>
    <row r="294" spans="29:29" s="84" customFormat="1">
      <c r="AC294" s="92"/>
    </row>
    <row r="295" spans="29:29" s="84" customFormat="1">
      <c r="AC295" s="92"/>
    </row>
    <row r="296" spans="29:29" s="84" customFormat="1">
      <c r="AC296" s="92"/>
    </row>
    <row r="297" spans="29:29" s="84" customFormat="1">
      <c r="AC297" s="92"/>
    </row>
    <row r="298" spans="29:29" s="84" customFormat="1">
      <c r="AC298" s="92"/>
    </row>
    <row r="299" spans="29:29" s="84" customFormat="1">
      <c r="AC299" s="92"/>
    </row>
    <row r="300" spans="29:29" s="84" customFormat="1">
      <c r="AC300" s="92"/>
    </row>
  </sheetData>
  <sheetProtection algorithmName="SHA-512" hashValue="8uvR26RtCZ35vRh6xmUS9ENxUnhZP8kd4Sn9Cw1XC+GpXtSqkfaBhZnIw40yrGMu/ei2HgwruL1+5LkgNCnHjA==" saltValue="TSNHe8DdKsRXvbK9Ky4ctw==" spinCount="100000" sheet="1" objects="1" scenarios="1" selectLockedCells="1"/>
  <mergeCells count="94">
    <mergeCell ref="G52:I52"/>
    <mergeCell ref="L52:P52"/>
    <mergeCell ref="C2:D4"/>
    <mergeCell ref="L48:P48"/>
    <mergeCell ref="G49:I49"/>
    <mergeCell ref="L49:P49"/>
    <mergeCell ref="G50:I50"/>
    <mergeCell ref="L50:P50"/>
    <mergeCell ref="G51:I51"/>
    <mergeCell ref="L51:P51"/>
    <mergeCell ref="G44:I44"/>
    <mergeCell ref="L44:P44"/>
    <mergeCell ref="G45:I45"/>
    <mergeCell ref="L45:P45"/>
    <mergeCell ref="G46:I46"/>
    <mergeCell ref="L46:P46"/>
    <mergeCell ref="G47:I47"/>
    <mergeCell ref="L47:P47"/>
    <mergeCell ref="G48:I48"/>
    <mergeCell ref="G36:I36"/>
    <mergeCell ref="L36:P36"/>
    <mergeCell ref="G37:I37"/>
    <mergeCell ref="L37:P37"/>
    <mergeCell ref="L40:P40"/>
    <mergeCell ref="G38:I38"/>
    <mergeCell ref="L38:P38"/>
    <mergeCell ref="G39:I39"/>
    <mergeCell ref="L39:P39"/>
    <mergeCell ref="G40:I40"/>
    <mergeCell ref="G43:I43"/>
    <mergeCell ref="L43:P43"/>
    <mergeCell ref="G41:I41"/>
    <mergeCell ref="L41:P41"/>
    <mergeCell ref="G42:I42"/>
    <mergeCell ref="L42:P42"/>
    <mergeCell ref="R37:U46"/>
    <mergeCell ref="R32:T33"/>
    <mergeCell ref="G33:I33"/>
    <mergeCell ref="L33:P33"/>
    <mergeCell ref="B34:B35"/>
    <mergeCell ref="G34:I34"/>
    <mergeCell ref="L34:P34"/>
    <mergeCell ref="R34:T35"/>
    <mergeCell ref="G35:I35"/>
    <mergeCell ref="L35:P35"/>
    <mergeCell ref="G30:I30"/>
    <mergeCell ref="L30:P30"/>
    <mergeCell ref="G31:I31"/>
    <mergeCell ref="L31:P31"/>
    <mergeCell ref="B32:B33"/>
    <mergeCell ref="G32:I32"/>
    <mergeCell ref="L32:P32"/>
    <mergeCell ref="G29:I29"/>
    <mergeCell ref="L29:P29"/>
    <mergeCell ref="C21:D21"/>
    <mergeCell ref="R22:T23"/>
    <mergeCell ref="U22:U23"/>
    <mergeCell ref="J26:K26"/>
    <mergeCell ref="G27:I27"/>
    <mergeCell ref="L27:P27"/>
    <mergeCell ref="G28:I28"/>
    <mergeCell ref="L28:P28"/>
    <mergeCell ref="C12:D12"/>
    <mergeCell ref="C13:D13"/>
    <mergeCell ref="B24:B25"/>
    <mergeCell ref="R24:T25"/>
    <mergeCell ref="U24:U25"/>
    <mergeCell ref="C15:D15"/>
    <mergeCell ref="C16:D16"/>
    <mergeCell ref="C17:D17"/>
    <mergeCell ref="C18:D18"/>
    <mergeCell ref="C19:D19"/>
    <mergeCell ref="C20:D20"/>
    <mergeCell ref="C14:D14"/>
    <mergeCell ref="P3:P4"/>
    <mergeCell ref="Q3:Q4"/>
    <mergeCell ref="C5:D5"/>
    <mergeCell ref="C6:D6"/>
    <mergeCell ref="C7:D7"/>
    <mergeCell ref="N3:N4"/>
    <mergeCell ref="O3:O4"/>
    <mergeCell ref="I3:I4"/>
    <mergeCell ref="J3:J4"/>
    <mergeCell ref="L3:L4"/>
    <mergeCell ref="M3:M4"/>
    <mergeCell ref="F3:F4"/>
    <mergeCell ref="G3:G4"/>
    <mergeCell ref="H3:H4"/>
    <mergeCell ref="C9:D9"/>
    <mergeCell ref="C10:D10"/>
    <mergeCell ref="C11:D11"/>
    <mergeCell ref="B2:B4"/>
    <mergeCell ref="E3:E4"/>
    <mergeCell ref="C8:D8"/>
  </mergeCells>
  <conditionalFormatting sqref="B6">
    <cfRule type="expression" dxfId="146" priority="7">
      <formula>$L$6&gt;0</formula>
    </cfRule>
  </conditionalFormatting>
  <conditionalFormatting sqref="B7">
    <cfRule type="expression" dxfId="145" priority="8">
      <formula>$L$7&gt;0</formula>
    </cfRule>
  </conditionalFormatting>
  <conditionalFormatting sqref="B8">
    <cfRule type="expression" dxfId="144" priority="9" stopIfTrue="1">
      <formula>$L$8&gt;0</formula>
    </cfRule>
  </conditionalFormatting>
  <conditionalFormatting sqref="B9">
    <cfRule type="expression" dxfId="143" priority="10" stopIfTrue="1">
      <formula>$L$9&gt;0</formula>
    </cfRule>
  </conditionalFormatting>
  <conditionalFormatting sqref="B10">
    <cfRule type="expression" dxfId="142" priority="11">
      <formula>$L$10&gt;0</formula>
    </cfRule>
  </conditionalFormatting>
  <conditionalFormatting sqref="B11">
    <cfRule type="expression" dxfId="141" priority="12">
      <formula>$L$11&gt;0</formula>
    </cfRule>
  </conditionalFormatting>
  <conditionalFormatting sqref="B12">
    <cfRule type="expression" dxfId="140" priority="13" stopIfTrue="1">
      <formula>$L$12&gt;0</formula>
    </cfRule>
  </conditionalFormatting>
  <conditionalFormatting sqref="B13">
    <cfRule type="expression" dxfId="139" priority="14">
      <formula>$L$13&gt;0</formula>
    </cfRule>
  </conditionalFormatting>
  <conditionalFormatting sqref="B14">
    <cfRule type="expression" dxfId="138" priority="15" stopIfTrue="1">
      <formula>$L$14&gt;0</formula>
    </cfRule>
  </conditionalFormatting>
  <conditionalFormatting sqref="B15">
    <cfRule type="expression" dxfId="137" priority="16" stopIfTrue="1">
      <formula>$L$15&gt;0</formula>
    </cfRule>
  </conditionalFormatting>
  <conditionalFormatting sqref="B16">
    <cfRule type="expression" dxfId="136" priority="17" stopIfTrue="1">
      <formula>$L$16&gt;0</formula>
    </cfRule>
  </conditionalFormatting>
  <conditionalFormatting sqref="B17">
    <cfRule type="expression" dxfId="135" priority="18">
      <formula>$L$17&gt;0</formula>
    </cfRule>
  </conditionalFormatting>
  <conditionalFormatting sqref="B18">
    <cfRule type="expression" dxfId="134" priority="19" stopIfTrue="1">
      <formula>$L$18&gt;0</formula>
    </cfRule>
  </conditionalFormatting>
  <conditionalFormatting sqref="B19">
    <cfRule type="expression" dxfId="133" priority="6">
      <formula>$L$19&gt;0</formula>
    </cfRule>
  </conditionalFormatting>
  <conditionalFormatting sqref="B20">
    <cfRule type="expression" dxfId="132" priority="5">
      <formula>$L$20&gt;0</formula>
    </cfRule>
  </conditionalFormatting>
  <conditionalFormatting sqref="C2:D4">
    <cfRule type="cellIs" dxfId="131" priority="1" operator="equal">
      <formula>0</formula>
    </cfRule>
  </conditionalFormatting>
  <conditionalFormatting sqref="O22:O23">
    <cfRule type="expression" dxfId="130" priority="4">
      <formula>$K$6=$AC$3</formula>
    </cfRule>
  </conditionalFormatting>
  <conditionalFormatting sqref="R24:T25">
    <cfRule type="expression" dxfId="129" priority="2" stopIfTrue="1">
      <formula>$U$24&gt;0</formula>
    </cfRule>
  </conditionalFormatting>
  <conditionalFormatting sqref="U24:U25">
    <cfRule type="cellIs" dxfId="128" priority="3" operator="greaterThan">
      <formula>0</formula>
    </cfRule>
  </conditionalFormatting>
  <hyperlinks>
    <hyperlink ref="I58" r:id="rId1" display="Click Here, or visit www." xr:uid="{AF36381D-5DDF-964A-903D-621CDF5582D8}"/>
    <hyperlink ref="H58" r:id="rId2" xr:uid="{FEEC14ED-F04B-D74A-9614-6F7CC78DA4ED}"/>
  </hyperlinks>
  <pageMargins left="0.7" right="0.7" top="0.75" bottom="0.75" header="0.3" footer="0.3"/>
  <pageSetup scale="40" orientation="landscape" horizontalDpi="4294967292" verticalDpi="429496729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BE980-4740-4446-878E-3B8A3F9B511C}">
  <sheetPr>
    <tabColor theme="6"/>
    <pageSetUpPr fitToPage="1"/>
  </sheetPr>
  <dimension ref="B1:AF300"/>
  <sheetViews>
    <sheetView showRowColHeaders="0" zoomScale="97" zoomScaleNormal="97" zoomScaleSheetLayoutView="100" zoomScalePageLayoutView="110" workbookViewId="0">
      <selection activeCell="B6" sqref="B6"/>
    </sheetView>
  </sheetViews>
  <sheetFormatPr baseColWidth="10" defaultColWidth="8" defaultRowHeight="13"/>
  <cols>
    <col min="1" max="1" width="2.6640625" style="84" customWidth="1"/>
    <col min="2" max="2" width="41.6640625" style="84" customWidth="1"/>
    <col min="3" max="3" width="5.1640625" style="84" customWidth="1"/>
    <col min="4" max="4" width="9.1640625" style="84" customWidth="1"/>
    <col min="5" max="7" width="14.1640625" style="84" customWidth="1"/>
    <col min="8" max="8" width="15" style="84" customWidth="1"/>
    <col min="9" max="10" width="13.33203125" style="84" customWidth="1"/>
    <col min="11" max="11" width="15" style="84" customWidth="1"/>
    <col min="12" max="12" width="13.33203125" style="84" customWidth="1"/>
    <col min="13" max="14" width="13.5" style="84" customWidth="1"/>
    <col min="15" max="15" width="11.6640625" style="84" customWidth="1"/>
    <col min="16" max="17" width="12.5" style="84" customWidth="1"/>
    <col min="18" max="20" width="13.33203125" style="84" customWidth="1"/>
    <col min="21" max="21" width="15" style="84" customWidth="1"/>
    <col min="22" max="22" width="20" style="84" bestFit="1" customWidth="1"/>
    <col min="23" max="23" width="16" style="84" customWidth="1"/>
    <col min="24" max="24" width="15.5" style="85" customWidth="1"/>
    <col min="25" max="25" width="44.5" style="84" bestFit="1" customWidth="1"/>
    <col min="26" max="26" width="14.33203125" style="84" bestFit="1" customWidth="1"/>
    <col min="27" max="27" width="16.33203125" style="84" customWidth="1"/>
    <col min="28" max="28" width="8.5" style="84" bestFit="1" customWidth="1"/>
    <col min="29" max="29" width="44.83203125" style="84" hidden="1" customWidth="1"/>
    <col min="30" max="30" width="9" style="84" bestFit="1" customWidth="1"/>
    <col min="31" max="33" width="8" style="84"/>
    <col min="34" max="34" width="9.33203125" style="84" bestFit="1" customWidth="1"/>
    <col min="35" max="16384" width="8" style="84"/>
  </cols>
  <sheetData>
    <row r="1" spans="2:29" ht="106" customHeight="1" thickTop="1">
      <c r="B1" s="82"/>
      <c r="C1" s="83"/>
      <c r="D1" s="83"/>
      <c r="E1" s="83"/>
      <c r="F1" s="83"/>
      <c r="G1" s="83"/>
      <c r="H1" s="83"/>
      <c r="I1" s="83"/>
      <c r="J1" s="83"/>
      <c r="K1" s="83"/>
      <c r="L1" s="83"/>
      <c r="M1" s="83"/>
      <c r="N1" s="83"/>
      <c r="O1" s="83"/>
      <c r="P1" s="83"/>
      <c r="Q1" s="83"/>
      <c r="R1" s="83"/>
      <c r="S1" s="83"/>
      <c r="T1" s="83"/>
      <c r="U1" s="163"/>
    </row>
    <row r="2" spans="2:29" ht="32" customHeight="1">
      <c r="B2" s="890" t="s">
        <v>243</v>
      </c>
      <c r="C2" s="881">
        <f>Info!L11</f>
        <v>2025</v>
      </c>
      <c r="D2" s="881"/>
      <c r="E2" s="86"/>
      <c r="F2" s="86"/>
      <c r="G2" s="86"/>
      <c r="H2" s="86"/>
      <c r="I2" s="86"/>
      <c r="J2" s="86"/>
      <c r="K2" s="86"/>
      <c r="L2" s="86"/>
      <c r="M2" s="86"/>
      <c r="N2" s="86"/>
      <c r="O2" s="86"/>
      <c r="P2" s="86"/>
      <c r="Q2" s="86"/>
      <c r="R2" s="87"/>
      <c r="S2" s="86"/>
      <c r="T2" s="86"/>
      <c r="U2" s="162"/>
    </row>
    <row r="3" spans="2:29" ht="52" customHeight="1">
      <c r="B3" s="890"/>
      <c r="C3" s="881"/>
      <c r="D3" s="881"/>
      <c r="E3" s="642"/>
      <c r="F3" s="642"/>
      <c r="G3" s="642"/>
      <c r="H3" s="642"/>
      <c r="I3" s="642"/>
      <c r="J3" s="642"/>
      <c r="K3" s="147"/>
      <c r="L3" s="642"/>
      <c r="M3" s="642"/>
      <c r="N3" s="642"/>
      <c r="O3" s="642"/>
      <c r="P3" s="642"/>
      <c r="Q3" s="642"/>
      <c r="R3" s="148"/>
      <c r="S3" s="148"/>
      <c r="T3" s="164" t="str">
        <f>Info!N3</f>
        <v>v 4.01 /</v>
      </c>
      <c r="U3" s="165">
        <f>Info!O3</f>
        <v>2025</v>
      </c>
      <c r="W3" s="85"/>
      <c r="X3" s="84"/>
      <c r="AC3" s="88">
        <f>K4+0</f>
        <v>30</v>
      </c>
    </row>
    <row r="4" spans="2:29" s="89" customFormat="1" ht="15" customHeight="1">
      <c r="B4" s="891"/>
      <c r="C4" s="882"/>
      <c r="D4" s="882"/>
      <c r="E4" s="643"/>
      <c r="F4" s="643"/>
      <c r="G4" s="643"/>
      <c r="H4" s="643"/>
      <c r="I4" s="643"/>
      <c r="J4" s="643"/>
      <c r="K4" s="427">
        <v>30</v>
      </c>
      <c r="L4" s="643"/>
      <c r="M4" s="643"/>
      <c r="N4" s="643"/>
      <c r="O4" s="643"/>
      <c r="P4" s="643"/>
      <c r="Q4" s="643"/>
      <c r="R4" s="145">
        <f>'Breakdown '!I112</f>
        <v>0.25</v>
      </c>
      <c r="S4" s="145">
        <f>'Breakdown '!I113</f>
        <v>0.1</v>
      </c>
      <c r="T4" s="145">
        <f>'Breakdown '!I114</f>
        <v>0.05</v>
      </c>
      <c r="U4" s="149"/>
    </row>
    <row r="5" spans="2:29" s="90" customFormat="1" ht="32" customHeight="1" thickBot="1">
      <c r="B5" s="429" t="s">
        <v>5</v>
      </c>
      <c r="C5" s="821" t="s">
        <v>6</v>
      </c>
      <c r="D5" s="822"/>
      <c r="E5" s="70" t="s">
        <v>88</v>
      </c>
      <c r="F5" s="71" t="s">
        <v>89</v>
      </c>
      <c r="G5" s="72" t="s">
        <v>7</v>
      </c>
      <c r="H5" s="73" t="s">
        <v>8</v>
      </c>
      <c r="I5" s="74" t="s">
        <v>94</v>
      </c>
      <c r="J5" s="75" t="s">
        <v>95</v>
      </c>
      <c r="K5" s="75" t="s">
        <v>93</v>
      </c>
      <c r="L5" s="76" t="s">
        <v>9</v>
      </c>
      <c r="M5" s="71" t="s">
        <v>11</v>
      </c>
      <c r="N5" s="71" t="s">
        <v>10</v>
      </c>
      <c r="O5" s="74" t="s">
        <v>216</v>
      </c>
      <c r="P5" s="70" t="s">
        <v>12</v>
      </c>
      <c r="Q5" s="77" t="s">
        <v>13</v>
      </c>
      <c r="R5" s="70" t="str">
        <f>'Breakdown '!J112</f>
        <v>Taxes</v>
      </c>
      <c r="S5" s="71" t="str">
        <f>'Breakdown '!J113</f>
        <v>Cushion</v>
      </c>
      <c r="T5" s="78" t="str">
        <f>'Breakdown '!J114</f>
        <v>Retirement</v>
      </c>
      <c r="U5" s="79" t="s">
        <v>14</v>
      </c>
    </row>
    <row r="6" spans="2:29" ht="16" customHeight="1">
      <c r="B6" s="286" t="s">
        <v>92</v>
      </c>
      <c r="C6" s="823">
        <f t="shared" ref="C6:C20" si="0">SUM(E6:G6)</f>
        <v>0</v>
      </c>
      <c r="D6" s="824"/>
      <c r="E6" s="35"/>
      <c r="F6" s="36"/>
      <c r="G6" s="37"/>
      <c r="H6" s="497" t="str">
        <f t="shared" ref="H6:H20" si="1">IF(E6&gt;0,1,"-")</f>
        <v>-</v>
      </c>
      <c r="I6" s="38"/>
      <c r="J6" s="39"/>
      <c r="K6" s="498" t="str">
        <f>IF(J6+K4=AC3, "-", SUM(J6,K4))</f>
        <v>-</v>
      </c>
      <c r="L6" s="40"/>
      <c r="M6" s="322"/>
      <c r="N6" s="41"/>
      <c r="O6" s="499" t="str">
        <f t="shared" ref="O6:O20" si="2">IF(K6="-", "-", J6-I6+1)</f>
        <v>-</v>
      </c>
      <c r="P6" s="500" t="str">
        <f t="shared" ref="P6:P20" si="3">IF(H6=1,O6, "-")</f>
        <v>-</v>
      </c>
      <c r="Q6" s="501" t="str">
        <f>IF(F6&gt;0, O6, "-")</f>
        <v>-</v>
      </c>
      <c r="R6" s="431">
        <f t="shared" ref="R6:R20" si="4">IF(H6=1,PRODUCT(E6,$R$4),0)</f>
        <v>0</v>
      </c>
      <c r="S6" s="64">
        <f t="shared" ref="S6:S20" si="5">(E6+F6)*$S$4</f>
        <v>0</v>
      </c>
      <c r="T6" s="433">
        <f t="shared" ref="T6:T20" si="6">(E6+F6)*$T$4</f>
        <v>0</v>
      </c>
      <c r="U6" s="502">
        <f t="shared" ref="U6:U13" si="7">E6+F6-R6-S6-T6</f>
        <v>0</v>
      </c>
      <c r="W6" s="85"/>
      <c r="X6" s="91"/>
      <c r="Y6" s="91"/>
      <c r="Z6" s="91"/>
      <c r="AA6" s="91"/>
      <c r="AB6" s="92"/>
    </row>
    <row r="7" spans="2:29" ht="16" customHeight="1">
      <c r="B7" s="286" t="s">
        <v>92</v>
      </c>
      <c r="C7" s="825">
        <f t="shared" si="0"/>
        <v>0</v>
      </c>
      <c r="D7" s="826"/>
      <c r="E7" s="42"/>
      <c r="F7" s="43"/>
      <c r="G7" s="44"/>
      <c r="H7" s="503" t="str">
        <f t="shared" si="1"/>
        <v>-</v>
      </c>
      <c r="I7" s="51"/>
      <c r="J7" s="46"/>
      <c r="K7" s="504" t="str">
        <f>IF(J7+K4=AC3, "-", SUM(J7,K4))</f>
        <v>-</v>
      </c>
      <c r="L7" s="47"/>
      <c r="M7" s="323"/>
      <c r="N7" s="48"/>
      <c r="O7" s="505" t="str">
        <f t="shared" si="2"/>
        <v>-</v>
      </c>
      <c r="P7" s="506" t="str">
        <f t="shared" si="3"/>
        <v>-</v>
      </c>
      <c r="Q7" s="507" t="str">
        <f t="shared" ref="Q7:Q20" si="8">IF(F7&gt;0, O7,"-")</f>
        <v>-</v>
      </c>
      <c r="R7" s="440">
        <f t="shared" si="4"/>
        <v>0</v>
      </c>
      <c r="S7" s="65">
        <f t="shared" si="5"/>
        <v>0</v>
      </c>
      <c r="T7" s="441">
        <f t="shared" si="6"/>
        <v>0</v>
      </c>
      <c r="U7" s="508">
        <f t="shared" si="7"/>
        <v>0</v>
      </c>
      <c r="W7" s="85"/>
      <c r="X7" s="91"/>
      <c r="Y7" s="91"/>
      <c r="Z7" s="91"/>
      <c r="AA7" s="91"/>
      <c r="AB7" s="92"/>
    </row>
    <row r="8" spans="2:29" ht="16" customHeight="1">
      <c r="B8" s="286" t="s">
        <v>92</v>
      </c>
      <c r="C8" s="811">
        <f t="shared" si="0"/>
        <v>0</v>
      </c>
      <c r="D8" s="812"/>
      <c r="E8" s="35"/>
      <c r="F8" s="36"/>
      <c r="G8" s="37"/>
      <c r="H8" s="497" t="str">
        <f t="shared" si="1"/>
        <v>-</v>
      </c>
      <c r="I8" s="49"/>
      <c r="J8" s="50"/>
      <c r="K8" s="498" t="str">
        <f>IF(J8+K4=AC3, "-", SUM(J8,K4))</f>
        <v>-</v>
      </c>
      <c r="L8" s="40"/>
      <c r="M8" s="322"/>
      <c r="N8" s="41"/>
      <c r="O8" s="499" t="str">
        <f t="shared" si="2"/>
        <v>-</v>
      </c>
      <c r="P8" s="500" t="str">
        <f t="shared" si="3"/>
        <v>-</v>
      </c>
      <c r="Q8" s="501" t="str">
        <f t="shared" si="8"/>
        <v>-</v>
      </c>
      <c r="R8" s="431">
        <f t="shared" si="4"/>
        <v>0</v>
      </c>
      <c r="S8" s="64">
        <f t="shared" si="5"/>
        <v>0</v>
      </c>
      <c r="T8" s="433">
        <f t="shared" si="6"/>
        <v>0</v>
      </c>
      <c r="U8" s="502">
        <f t="shared" si="7"/>
        <v>0</v>
      </c>
      <c r="W8" s="85"/>
      <c r="X8" s="91"/>
      <c r="Y8" s="91"/>
      <c r="Z8" s="91"/>
      <c r="AA8" s="91"/>
      <c r="AB8" s="92"/>
    </row>
    <row r="9" spans="2:29" ht="16" customHeight="1">
      <c r="B9" s="286" t="s">
        <v>92</v>
      </c>
      <c r="C9" s="825">
        <f t="shared" si="0"/>
        <v>0</v>
      </c>
      <c r="D9" s="826"/>
      <c r="E9" s="42"/>
      <c r="F9" s="43"/>
      <c r="G9" s="44"/>
      <c r="H9" s="503" t="str">
        <f t="shared" si="1"/>
        <v>-</v>
      </c>
      <c r="I9" s="51"/>
      <c r="J9" s="46"/>
      <c r="K9" s="504" t="str">
        <f>IF(J9+K4=AC3, "-", SUM(J9,K4))</f>
        <v>-</v>
      </c>
      <c r="L9" s="52"/>
      <c r="M9" s="323"/>
      <c r="N9" s="48"/>
      <c r="O9" s="505" t="str">
        <f t="shared" si="2"/>
        <v>-</v>
      </c>
      <c r="P9" s="506" t="str">
        <f t="shared" si="3"/>
        <v>-</v>
      </c>
      <c r="Q9" s="507" t="str">
        <f t="shared" si="8"/>
        <v>-</v>
      </c>
      <c r="R9" s="440">
        <f t="shared" si="4"/>
        <v>0</v>
      </c>
      <c r="S9" s="65">
        <f t="shared" si="5"/>
        <v>0</v>
      </c>
      <c r="T9" s="441">
        <f t="shared" si="6"/>
        <v>0</v>
      </c>
      <c r="U9" s="508">
        <f t="shared" si="7"/>
        <v>0</v>
      </c>
      <c r="W9" s="85"/>
      <c r="X9" s="91"/>
      <c r="Y9" s="91"/>
      <c r="Z9" s="91"/>
      <c r="AA9" s="91"/>
      <c r="AB9" s="92"/>
    </row>
    <row r="10" spans="2:29" ht="16" customHeight="1">
      <c r="B10" s="286" t="s">
        <v>92</v>
      </c>
      <c r="C10" s="811">
        <f t="shared" si="0"/>
        <v>0</v>
      </c>
      <c r="D10" s="812"/>
      <c r="E10" s="35"/>
      <c r="F10" s="36"/>
      <c r="G10" s="37"/>
      <c r="H10" s="497" t="str">
        <f t="shared" si="1"/>
        <v>-</v>
      </c>
      <c r="I10" s="38"/>
      <c r="J10" s="39"/>
      <c r="K10" s="498" t="str">
        <f>IF(J10+K4=AC3, "-", SUM(J10,K4))</f>
        <v>-</v>
      </c>
      <c r="L10" s="40"/>
      <c r="M10" s="322"/>
      <c r="N10" s="41"/>
      <c r="O10" s="499" t="str">
        <f t="shared" si="2"/>
        <v>-</v>
      </c>
      <c r="P10" s="500" t="str">
        <f t="shared" si="3"/>
        <v>-</v>
      </c>
      <c r="Q10" s="501" t="str">
        <f t="shared" si="8"/>
        <v>-</v>
      </c>
      <c r="R10" s="431">
        <f t="shared" si="4"/>
        <v>0</v>
      </c>
      <c r="S10" s="64">
        <f t="shared" si="5"/>
        <v>0</v>
      </c>
      <c r="T10" s="433">
        <f t="shared" si="6"/>
        <v>0</v>
      </c>
      <c r="U10" s="502">
        <f t="shared" si="7"/>
        <v>0</v>
      </c>
      <c r="W10" s="85"/>
      <c r="X10" s="91"/>
      <c r="Y10" s="91"/>
      <c r="Z10" s="91"/>
      <c r="AA10" s="91"/>
      <c r="AB10" s="92"/>
    </row>
    <row r="11" spans="2:29" ht="16" customHeight="1">
      <c r="B11" s="286" t="s">
        <v>92</v>
      </c>
      <c r="C11" s="825">
        <f t="shared" si="0"/>
        <v>0</v>
      </c>
      <c r="D11" s="826"/>
      <c r="E11" s="42"/>
      <c r="F11" s="43"/>
      <c r="G11" s="44"/>
      <c r="H11" s="503" t="str">
        <f t="shared" si="1"/>
        <v>-</v>
      </c>
      <c r="I11" s="45"/>
      <c r="J11" s="46"/>
      <c r="K11" s="504" t="str">
        <f>IF(J11+K4=AC3, "-", SUM(J11,K4))</f>
        <v>-</v>
      </c>
      <c r="L11" s="47"/>
      <c r="M11" s="323"/>
      <c r="N11" s="48"/>
      <c r="O11" s="505" t="str">
        <f t="shared" si="2"/>
        <v>-</v>
      </c>
      <c r="P11" s="506" t="str">
        <f t="shared" si="3"/>
        <v>-</v>
      </c>
      <c r="Q11" s="507" t="str">
        <f t="shared" si="8"/>
        <v>-</v>
      </c>
      <c r="R11" s="440">
        <f t="shared" si="4"/>
        <v>0</v>
      </c>
      <c r="S11" s="65">
        <f t="shared" si="5"/>
        <v>0</v>
      </c>
      <c r="T11" s="441">
        <f t="shared" si="6"/>
        <v>0</v>
      </c>
      <c r="U11" s="508">
        <f t="shared" si="7"/>
        <v>0</v>
      </c>
      <c r="W11" s="85"/>
      <c r="X11" s="91"/>
      <c r="Y11" s="91"/>
      <c r="Z11" s="91"/>
      <c r="AA11" s="91"/>
      <c r="AB11" s="92"/>
    </row>
    <row r="12" spans="2:29" ht="16" customHeight="1">
      <c r="B12" s="286" t="s">
        <v>92</v>
      </c>
      <c r="C12" s="811">
        <f t="shared" si="0"/>
        <v>0</v>
      </c>
      <c r="D12" s="812"/>
      <c r="E12" s="35"/>
      <c r="F12" s="36"/>
      <c r="G12" s="37"/>
      <c r="H12" s="497" t="str">
        <f t="shared" si="1"/>
        <v>-</v>
      </c>
      <c r="I12" s="49"/>
      <c r="J12" s="50"/>
      <c r="K12" s="498" t="str">
        <f>IF(J12+K4=AC3, "-", SUM(J12,K4))</f>
        <v>-</v>
      </c>
      <c r="L12" s="40"/>
      <c r="M12" s="322"/>
      <c r="N12" s="41"/>
      <c r="O12" s="499" t="str">
        <f t="shared" si="2"/>
        <v>-</v>
      </c>
      <c r="P12" s="500" t="str">
        <f t="shared" si="3"/>
        <v>-</v>
      </c>
      <c r="Q12" s="501" t="str">
        <f t="shared" si="8"/>
        <v>-</v>
      </c>
      <c r="R12" s="431">
        <f t="shared" si="4"/>
        <v>0</v>
      </c>
      <c r="S12" s="64">
        <f t="shared" si="5"/>
        <v>0</v>
      </c>
      <c r="T12" s="433">
        <f t="shared" si="6"/>
        <v>0</v>
      </c>
      <c r="U12" s="502">
        <f t="shared" si="7"/>
        <v>0</v>
      </c>
      <c r="W12" s="85"/>
      <c r="X12" s="91"/>
      <c r="Y12" s="91"/>
      <c r="Z12" s="91"/>
      <c r="AA12" s="91"/>
      <c r="AB12" s="92"/>
    </row>
    <row r="13" spans="2:29" ht="16" customHeight="1">
      <c r="B13" s="286" t="s">
        <v>92</v>
      </c>
      <c r="C13" s="825">
        <f t="shared" si="0"/>
        <v>0</v>
      </c>
      <c r="D13" s="826"/>
      <c r="E13" s="42"/>
      <c r="F13" s="43"/>
      <c r="G13" s="44"/>
      <c r="H13" s="503" t="str">
        <f t="shared" si="1"/>
        <v>-</v>
      </c>
      <c r="I13" s="45"/>
      <c r="J13" s="46"/>
      <c r="K13" s="504" t="str">
        <f>IF(J13+K4=AC3, "-", SUM(J13,K4))</f>
        <v>-</v>
      </c>
      <c r="L13" s="47"/>
      <c r="M13" s="323"/>
      <c r="N13" s="48"/>
      <c r="O13" s="505" t="str">
        <f t="shared" si="2"/>
        <v>-</v>
      </c>
      <c r="P13" s="506" t="str">
        <f t="shared" si="3"/>
        <v>-</v>
      </c>
      <c r="Q13" s="507" t="str">
        <f t="shared" si="8"/>
        <v>-</v>
      </c>
      <c r="R13" s="440">
        <f t="shared" si="4"/>
        <v>0</v>
      </c>
      <c r="S13" s="65">
        <f t="shared" si="5"/>
        <v>0</v>
      </c>
      <c r="T13" s="441">
        <f t="shared" si="6"/>
        <v>0</v>
      </c>
      <c r="U13" s="508">
        <f t="shared" si="7"/>
        <v>0</v>
      </c>
      <c r="W13" s="85"/>
      <c r="X13" s="91"/>
      <c r="Y13" s="91"/>
      <c r="Z13" s="91"/>
      <c r="AA13" s="91"/>
      <c r="AB13" s="92"/>
    </row>
    <row r="14" spans="2:29" ht="16" customHeight="1">
      <c r="B14" s="286" t="s">
        <v>92</v>
      </c>
      <c r="C14" s="811">
        <f t="shared" si="0"/>
        <v>0</v>
      </c>
      <c r="D14" s="812"/>
      <c r="E14" s="35"/>
      <c r="F14" s="36"/>
      <c r="G14" s="37"/>
      <c r="H14" s="497" t="str">
        <f t="shared" si="1"/>
        <v>-</v>
      </c>
      <c r="I14" s="49"/>
      <c r="J14" s="50"/>
      <c r="K14" s="498" t="str">
        <f>IF(J14+K4=AC3, "-", SUM(J14,K4))</f>
        <v>-</v>
      </c>
      <c r="L14" s="40"/>
      <c r="M14" s="322"/>
      <c r="N14" s="41"/>
      <c r="O14" s="499" t="str">
        <f t="shared" si="2"/>
        <v>-</v>
      </c>
      <c r="P14" s="500" t="str">
        <f t="shared" si="3"/>
        <v>-</v>
      </c>
      <c r="Q14" s="501" t="str">
        <f t="shared" si="8"/>
        <v>-</v>
      </c>
      <c r="R14" s="431">
        <f t="shared" si="4"/>
        <v>0</v>
      </c>
      <c r="S14" s="64">
        <f t="shared" si="5"/>
        <v>0</v>
      </c>
      <c r="T14" s="433">
        <f t="shared" si="6"/>
        <v>0</v>
      </c>
      <c r="U14" s="502">
        <f t="shared" ref="U14:U19" si="9">E14+F14-R14-S14-T14</f>
        <v>0</v>
      </c>
      <c r="W14" s="85"/>
      <c r="X14" s="91"/>
      <c r="Y14" s="91"/>
      <c r="Z14" s="91"/>
      <c r="AA14" s="91"/>
      <c r="AB14" s="92"/>
    </row>
    <row r="15" spans="2:29" ht="16" customHeight="1">
      <c r="B15" s="286" t="s">
        <v>92</v>
      </c>
      <c r="C15" s="825">
        <f t="shared" si="0"/>
        <v>0</v>
      </c>
      <c r="D15" s="826"/>
      <c r="E15" s="42"/>
      <c r="F15" s="43"/>
      <c r="G15" s="44"/>
      <c r="H15" s="503" t="str">
        <f t="shared" si="1"/>
        <v>-</v>
      </c>
      <c r="I15" s="45"/>
      <c r="J15" s="46"/>
      <c r="K15" s="504" t="str">
        <f>IF(J15+K4=AC3, "-", SUM(J15,K4))</f>
        <v>-</v>
      </c>
      <c r="L15" s="47"/>
      <c r="M15" s="323"/>
      <c r="N15" s="48"/>
      <c r="O15" s="505" t="str">
        <f t="shared" si="2"/>
        <v>-</v>
      </c>
      <c r="P15" s="506" t="str">
        <f t="shared" si="3"/>
        <v>-</v>
      </c>
      <c r="Q15" s="507" t="str">
        <f t="shared" si="8"/>
        <v>-</v>
      </c>
      <c r="R15" s="440">
        <f t="shared" si="4"/>
        <v>0</v>
      </c>
      <c r="S15" s="65">
        <f t="shared" si="5"/>
        <v>0</v>
      </c>
      <c r="T15" s="441">
        <f t="shared" si="6"/>
        <v>0</v>
      </c>
      <c r="U15" s="508">
        <f t="shared" si="9"/>
        <v>0</v>
      </c>
      <c r="W15" s="85"/>
      <c r="X15" s="91"/>
      <c r="Y15" s="91"/>
      <c r="Z15" s="91"/>
      <c r="AA15" s="91"/>
      <c r="AB15" s="92"/>
    </row>
    <row r="16" spans="2:29" ht="16" customHeight="1">
      <c r="B16" s="286" t="s">
        <v>92</v>
      </c>
      <c r="C16" s="811">
        <f t="shared" si="0"/>
        <v>0</v>
      </c>
      <c r="D16" s="812"/>
      <c r="E16" s="35"/>
      <c r="F16" s="36"/>
      <c r="G16" s="37"/>
      <c r="H16" s="497" t="str">
        <f t="shared" si="1"/>
        <v>-</v>
      </c>
      <c r="I16" s="49"/>
      <c r="J16" s="50"/>
      <c r="K16" s="498" t="str">
        <f>IF(J16+K4=AC3, "-", SUM(J16,K4))</f>
        <v>-</v>
      </c>
      <c r="L16" s="40"/>
      <c r="M16" s="322"/>
      <c r="N16" s="41"/>
      <c r="O16" s="499" t="str">
        <f t="shared" si="2"/>
        <v>-</v>
      </c>
      <c r="P16" s="500" t="str">
        <f t="shared" si="3"/>
        <v>-</v>
      </c>
      <c r="Q16" s="501" t="str">
        <f t="shared" si="8"/>
        <v>-</v>
      </c>
      <c r="R16" s="431">
        <f t="shared" si="4"/>
        <v>0</v>
      </c>
      <c r="S16" s="64">
        <f t="shared" si="5"/>
        <v>0</v>
      </c>
      <c r="T16" s="433">
        <f t="shared" si="6"/>
        <v>0</v>
      </c>
      <c r="U16" s="502">
        <f t="shared" si="9"/>
        <v>0</v>
      </c>
      <c r="W16" s="85"/>
      <c r="X16" s="91"/>
      <c r="Y16" s="91"/>
      <c r="Z16" s="91"/>
      <c r="AA16" s="91"/>
      <c r="AB16" s="92"/>
    </row>
    <row r="17" spans="2:32" ht="16" customHeight="1">
      <c r="B17" s="286" t="s">
        <v>92</v>
      </c>
      <c r="C17" s="825">
        <f t="shared" si="0"/>
        <v>0</v>
      </c>
      <c r="D17" s="826"/>
      <c r="E17" s="42"/>
      <c r="F17" s="43"/>
      <c r="G17" s="44"/>
      <c r="H17" s="503" t="str">
        <f t="shared" si="1"/>
        <v>-</v>
      </c>
      <c r="I17" s="45"/>
      <c r="J17" s="46"/>
      <c r="K17" s="504" t="str">
        <f>IF(J17+K4=AC3, "-", SUM(J17,K4))</f>
        <v>-</v>
      </c>
      <c r="L17" s="47"/>
      <c r="M17" s="323"/>
      <c r="N17" s="48"/>
      <c r="O17" s="505" t="str">
        <f t="shared" si="2"/>
        <v>-</v>
      </c>
      <c r="P17" s="506" t="str">
        <f t="shared" si="3"/>
        <v>-</v>
      </c>
      <c r="Q17" s="507" t="str">
        <f t="shared" si="8"/>
        <v>-</v>
      </c>
      <c r="R17" s="440">
        <f t="shared" si="4"/>
        <v>0</v>
      </c>
      <c r="S17" s="65">
        <f t="shared" si="5"/>
        <v>0</v>
      </c>
      <c r="T17" s="441">
        <f t="shared" si="6"/>
        <v>0</v>
      </c>
      <c r="U17" s="508">
        <f t="shared" si="9"/>
        <v>0</v>
      </c>
      <c r="W17" s="85"/>
      <c r="X17" s="91"/>
      <c r="Y17" s="91"/>
      <c r="Z17" s="91"/>
      <c r="AA17" s="91"/>
      <c r="AB17" s="92"/>
    </row>
    <row r="18" spans="2:32" ht="16" customHeight="1">
      <c r="B18" s="286" t="s">
        <v>92</v>
      </c>
      <c r="C18" s="811">
        <f t="shared" si="0"/>
        <v>0</v>
      </c>
      <c r="D18" s="812"/>
      <c r="E18" s="35"/>
      <c r="F18" s="36"/>
      <c r="G18" s="37"/>
      <c r="H18" s="497" t="str">
        <f t="shared" si="1"/>
        <v>-</v>
      </c>
      <c r="I18" s="49"/>
      <c r="J18" s="50"/>
      <c r="K18" s="498" t="str">
        <f>IF(J18+K4=AC3, "-", SUM(J18,K4))</f>
        <v>-</v>
      </c>
      <c r="L18" s="40"/>
      <c r="M18" s="322"/>
      <c r="N18" s="41"/>
      <c r="O18" s="499" t="str">
        <f t="shared" si="2"/>
        <v>-</v>
      </c>
      <c r="P18" s="500" t="str">
        <f t="shared" si="3"/>
        <v>-</v>
      </c>
      <c r="Q18" s="501" t="str">
        <f t="shared" si="8"/>
        <v>-</v>
      </c>
      <c r="R18" s="431">
        <f t="shared" si="4"/>
        <v>0</v>
      </c>
      <c r="S18" s="64">
        <f t="shared" si="5"/>
        <v>0</v>
      </c>
      <c r="T18" s="433">
        <f t="shared" si="6"/>
        <v>0</v>
      </c>
      <c r="U18" s="502">
        <f t="shared" si="9"/>
        <v>0</v>
      </c>
      <c r="W18" s="85"/>
      <c r="X18" s="91"/>
      <c r="Y18" s="91"/>
      <c r="Z18" s="91"/>
      <c r="AA18" s="91"/>
      <c r="AB18" s="92"/>
    </row>
    <row r="19" spans="2:32" ht="16" customHeight="1">
      <c r="B19" s="286" t="s">
        <v>92</v>
      </c>
      <c r="C19" s="825">
        <f t="shared" si="0"/>
        <v>0</v>
      </c>
      <c r="D19" s="826"/>
      <c r="E19" s="42"/>
      <c r="F19" s="43"/>
      <c r="G19" s="44"/>
      <c r="H19" s="503" t="str">
        <f t="shared" si="1"/>
        <v>-</v>
      </c>
      <c r="I19" s="45"/>
      <c r="J19" s="46"/>
      <c r="K19" s="504" t="str">
        <f>IF(J19+K4=AC3, "-", SUM(J19,K4))</f>
        <v>-</v>
      </c>
      <c r="L19" s="47"/>
      <c r="M19" s="323"/>
      <c r="N19" s="48"/>
      <c r="O19" s="505" t="str">
        <f t="shared" si="2"/>
        <v>-</v>
      </c>
      <c r="P19" s="506" t="str">
        <f t="shared" si="3"/>
        <v>-</v>
      </c>
      <c r="Q19" s="507" t="str">
        <f t="shared" si="8"/>
        <v>-</v>
      </c>
      <c r="R19" s="440">
        <f t="shared" si="4"/>
        <v>0</v>
      </c>
      <c r="S19" s="65">
        <f t="shared" si="5"/>
        <v>0</v>
      </c>
      <c r="T19" s="441">
        <f t="shared" si="6"/>
        <v>0</v>
      </c>
      <c r="U19" s="508">
        <f t="shared" si="9"/>
        <v>0</v>
      </c>
      <c r="W19" s="85"/>
      <c r="X19" s="91"/>
      <c r="Y19" s="91"/>
      <c r="Z19" s="91"/>
      <c r="AA19" s="91"/>
      <c r="AB19" s="92"/>
    </row>
    <row r="20" spans="2:32" ht="16" customHeight="1">
      <c r="B20" s="286" t="s">
        <v>92</v>
      </c>
      <c r="C20" s="827">
        <f t="shared" si="0"/>
        <v>0</v>
      </c>
      <c r="D20" s="828"/>
      <c r="E20" s="35"/>
      <c r="F20" s="36"/>
      <c r="G20" s="37"/>
      <c r="H20" s="497" t="str">
        <f t="shared" si="1"/>
        <v>-</v>
      </c>
      <c r="I20" s="49"/>
      <c r="J20" s="50"/>
      <c r="K20" s="498" t="str">
        <f>IF(J20+K4=AC3, "-", SUM(J20,K4))</f>
        <v>-</v>
      </c>
      <c r="L20" s="40"/>
      <c r="M20" s="322"/>
      <c r="N20" s="41"/>
      <c r="O20" s="499" t="str">
        <f t="shared" si="2"/>
        <v>-</v>
      </c>
      <c r="P20" s="500" t="str">
        <f t="shared" si="3"/>
        <v>-</v>
      </c>
      <c r="Q20" s="501" t="str">
        <f t="shared" si="8"/>
        <v>-</v>
      </c>
      <c r="R20" s="431">
        <f t="shared" si="4"/>
        <v>0</v>
      </c>
      <c r="S20" s="64">
        <f t="shared" si="5"/>
        <v>0</v>
      </c>
      <c r="T20" s="433">
        <f t="shared" si="6"/>
        <v>0</v>
      </c>
      <c r="U20" s="502">
        <f>E20+F20-R20-S20-T20</f>
        <v>0</v>
      </c>
      <c r="W20" s="85"/>
      <c r="X20" s="91"/>
      <c r="Y20" s="91"/>
      <c r="Z20" s="91"/>
      <c r="AA20" s="91"/>
      <c r="AB20" s="92"/>
    </row>
    <row r="21" spans="2:32" s="96" customFormat="1" ht="32" customHeight="1" thickBot="1">
      <c r="B21" s="68" t="s">
        <v>3</v>
      </c>
      <c r="C21" s="829">
        <f>SUM(C6:D20)</f>
        <v>0</v>
      </c>
      <c r="D21" s="830"/>
      <c r="E21" s="56">
        <f>SUM(E6:E20)</f>
        <v>0</v>
      </c>
      <c r="F21" s="57">
        <f>SUM(F6:F20)</f>
        <v>0</v>
      </c>
      <c r="G21" s="58">
        <f>SUM(G6:G20)</f>
        <v>0</v>
      </c>
      <c r="H21" s="59">
        <f>SUM(H6:H20)</f>
        <v>0</v>
      </c>
      <c r="I21" s="93"/>
      <c r="J21" s="94"/>
      <c r="K21" s="94"/>
      <c r="L21" s="95"/>
      <c r="M21" s="453">
        <f t="shared" ref="M21:U21" si="10">SUM(M6:M20)</f>
        <v>0</v>
      </c>
      <c r="N21" s="60">
        <f t="shared" si="10"/>
        <v>0</v>
      </c>
      <c r="O21" s="61">
        <f t="shared" si="10"/>
        <v>0</v>
      </c>
      <c r="P21" s="62">
        <f t="shared" si="10"/>
        <v>0</v>
      </c>
      <c r="Q21" s="63">
        <f t="shared" si="10"/>
        <v>0</v>
      </c>
      <c r="R21" s="55">
        <f t="shared" si="10"/>
        <v>0</v>
      </c>
      <c r="S21" s="66">
        <f t="shared" si="10"/>
        <v>0</v>
      </c>
      <c r="T21" s="66">
        <f t="shared" si="10"/>
        <v>0</v>
      </c>
      <c r="U21" s="67">
        <f t="shared" si="10"/>
        <v>0</v>
      </c>
    </row>
    <row r="22" spans="2:32" ht="15" customHeight="1" thickTop="1">
      <c r="B22" s="158"/>
      <c r="C22" s="157"/>
      <c r="D22" s="97"/>
      <c r="E22" s="98"/>
      <c r="F22" s="99"/>
      <c r="G22" s="99"/>
      <c r="H22" s="100"/>
      <c r="I22" s="101"/>
      <c r="J22" s="101"/>
      <c r="K22" s="101"/>
      <c r="Q22" s="157"/>
      <c r="R22" s="831" t="s">
        <v>38</v>
      </c>
      <c r="S22" s="831"/>
      <c r="T22" s="831"/>
      <c r="U22" s="833">
        <f>'Breakdown '!D32</f>
        <v>6438.35</v>
      </c>
      <c r="X22" s="84"/>
      <c r="AF22" s="92"/>
    </row>
    <row r="23" spans="2:32" ht="17" customHeight="1">
      <c r="B23" s="104"/>
      <c r="D23" s="97"/>
      <c r="E23" s="98"/>
      <c r="F23" s="99"/>
      <c r="G23" s="99"/>
      <c r="H23" s="100"/>
      <c r="I23" s="101"/>
      <c r="J23" s="101"/>
      <c r="K23" s="101"/>
      <c r="M23" s="102"/>
      <c r="N23" s="102"/>
      <c r="R23" s="832"/>
      <c r="S23" s="832"/>
      <c r="T23" s="832"/>
      <c r="U23" s="834"/>
      <c r="X23" s="84"/>
      <c r="AF23" s="92"/>
    </row>
    <row r="24" spans="2:32" ht="17" customHeight="1">
      <c r="B24" s="835" t="s">
        <v>143</v>
      </c>
      <c r="C24" s="160"/>
      <c r="D24" s="97"/>
      <c r="R24" s="837" t="s">
        <v>125</v>
      </c>
      <c r="S24" s="838"/>
      <c r="T24" s="838"/>
      <c r="U24" s="841">
        <f>U21-U22</f>
        <v>-6438.35</v>
      </c>
      <c r="X24" s="84"/>
      <c r="AF24" s="92"/>
    </row>
    <row r="25" spans="2:32" ht="20" customHeight="1" thickBot="1">
      <c r="B25" s="836"/>
      <c r="C25" s="161"/>
      <c r="E25" s="98"/>
      <c r="F25" s="99"/>
      <c r="G25" s="99"/>
      <c r="H25" s="100"/>
      <c r="I25" s="101"/>
      <c r="J25" s="101"/>
      <c r="K25" s="101"/>
      <c r="Q25" s="159"/>
      <c r="R25" s="839"/>
      <c r="S25" s="840"/>
      <c r="T25" s="840"/>
      <c r="U25" s="842"/>
      <c r="X25" s="84"/>
      <c r="AE25" s="92"/>
    </row>
    <row r="26" spans="2:32" ht="24" customHeight="1" thickTop="1">
      <c r="B26" s="104"/>
      <c r="E26" s="150"/>
      <c r="F26" s="151"/>
      <c r="G26" s="151"/>
      <c r="H26" s="151"/>
      <c r="I26" s="151"/>
      <c r="J26" s="850" t="s">
        <v>124</v>
      </c>
      <c r="K26" s="850"/>
      <c r="L26" s="151"/>
      <c r="M26" s="151"/>
      <c r="N26" s="151"/>
      <c r="O26" s="151"/>
      <c r="P26" s="152"/>
      <c r="Q26" s="96"/>
      <c r="R26" s="96"/>
      <c r="S26" s="96"/>
      <c r="T26" s="92"/>
      <c r="U26" s="105"/>
      <c r="X26" s="84"/>
    </row>
    <row r="27" spans="2:32" s="90" customFormat="1" ht="21" customHeight="1" thickBot="1">
      <c r="B27" s="106"/>
      <c r="E27" s="153"/>
      <c r="F27" s="457" t="s">
        <v>1</v>
      </c>
      <c r="G27" s="851" t="s">
        <v>16</v>
      </c>
      <c r="H27" s="852"/>
      <c r="I27" s="853"/>
      <c r="J27" s="509" t="s">
        <v>2</v>
      </c>
      <c r="K27" s="458" t="s">
        <v>17</v>
      </c>
      <c r="L27" s="854" t="s">
        <v>18</v>
      </c>
      <c r="M27" s="855"/>
      <c r="N27" s="855"/>
      <c r="O27" s="855"/>
      <c r="P27" s="856"/>
      <c r="Q27" s="88"/>
      <c r="R27" s="88"/>
      <c r="S27" s="88"/>
      <c r="U27" s="107"/>
    </row>
    <row r="28" spans="2:32" ht="16" customHeight="1">
      <c r="B28" s="106"/>
      <c r="E28" s="108" t="s">
        <v>99</v>
      </c>
      <c r="F28" s="33"/>
      <c r="G28" s="885"/>
      <c r="H28" s="886"/>
      <c r="I28" s="887"/>
      <c r="J28" s="25"/>
      <c r="K28" s="24"/>
      <c r="L28" s="857"/>
      <c r="M28" s="858"/>
      <c r="N28" s="858"/>
      <c r="O28" s="858"/>
      <c r="P28" s="859"/>
      <c r="Q28" s="88"/>
      <c r="R28" s="88"/>
      <c r="S28" s="88"/>
      <c r="U28" s="105"/>
      <c r="V28" s="92"/>
      <c r="X28" s="84"/>
    </row>
    <row r="29" spans="2:32" ht="16" customHeight="1">
      <c r="B29" s="106"/>
      <c r="E29" s="109" t="s">
        <v>100</v>
      </c>
      <c r="F29" s="32"/>
      <c r="G29" s="846"/>
      <c r="H29" s="847"/>
      <c r="I29" s="848"/>
      <c r="J29" s="22"/>
      <c r="K29" s="23"/>
      <c r="L29" s="846"/>
      <c r="M29" s="847"/>
      <c r="N29" s="847"/>
      <c r="O29" s="847"/>
      <c r="P29" s="848"/>
      <c r="Q29" s="88"/>
      <c r="R29" s="88"/>
      <c r="S29" s="88"/>
      <c r="U29" s="105"/>
      <c r="X29" s="84"/>
    </row>
    <row r="30" spans="2:32" ht="16" customHeight="1">
      <c r="B30" s="106"/>
      <c r="E30" s="108" t="s">
        <v>101</v>
      </c>
      <c r="F30" s="33"/>
      <c r="G30" s="843"/>
      <c r="H30" s="844"/>
      <c r="I30" s="845"/>
      <c r="J30" s="25"/>
      <c r="K30" s="24"/>
      <c r="L30" s="843"/>
      <c r="M30" s="844"/>
      <c r="N30" s="844"/>
      <c r="O30" s="844"/>
      <c r="P30" s="845"/>
      <c r="Q30" s="88"/>
      <c r="R30" s="88"/>
      <c r="S30" s="88"/>
      <c r="U30" s="105"/>
      <c r="X30" s="84"/>
    </row>
    <row r="31" spans="2:32" ht="16" customHeight="1">
      <c r="B31" s="106"/>
      <c r="E31" s="109" t="s">
        <v>102</v>
      </c>
      <c r="F31" s="32"/>
      <c r="G31" s="846"/>
      <c r="H31" s="847"/>
      <c r="I31" s="848"/>
      <c r="J31" s="22"/>
      <c r="K31" s="21"/>
      <c r="L31" s="846"/>
      <c r="M31" s="847"/>
      <c r="N31" s="847"/>
      <c r="O31" s="847"/>
      <c r="P31" s="848"/>
      <c r="Q31" s="88"/>
      <c r="R31" s="88"/>
      <c r="S31" s="88"/>
      <c r="U31" s="105"/>
      <c r="X31" s="84"/>
    </row>
    <row r="32" spans="2:32" ht="16" customHeight="1">
      <c r="B32" s="849" t="str">
        <f>Info!F11&amp;"'s"</f>
        <v>Clem Harrod's</v>
      </c>
      <c r="C32" s="110"/>
      <c r="D32" s="110"/>
      <c r="E32" s="108" t="s">
        <v>103</v>
      </c>
      <c r="F32" s="33"/>
      <c r="G32" s="843"/>
      <c r="H32" s="844"/>
      <c r="I32" s="845"/>
      <c r="J32" s="25"/>
      <c r="K32" s="24"/>
      <c r="L32" s="843"/>
      <c r="M32" s="844"/>
      <c r="N32" s="844"/>
      <c r="O32" s="844"/>
      <c r="P32" s="845"/>
      <c r="Q32" s="88"/>
      <c r="R32" s="860" t="s">
        <v>333</v>
      </c>
      <c r="S32" s="860"/>
      <c r="T32" s="860"/>
      <c r="U32" s="105"/>
      <c r="X32" s="84"/>
    </row>
    <row r="33" spans="2:21" s="84" customFormat="1" ht="16" customHeight="1">
      <c r="B33" s="849"/>
      <c r="C33" s="110"/>
      <c r="D33" s="110"/>
      <c r="E33" s="109" t="s">
        <v>104</v>
      </c>
      <c r="F33" s="32"/>
      <c r="G33" s="846"/>
      <c r="H33" s="847"/>
      <c r="I33" s="848"/>
      <c r="J33" s="22"/>
      <c r="K33" s="21"/>
      <c r="L33" s="846"/>
      <c r="M33" s="847"/>
      <c r="N33" s="847"/>
      <c r="O33" s="847"/>
      <c r="P33" s="848"/>
      <c r="Q33" s="88"/>
      <c r="R33" s="860"/>
      <c r="S33" s="860"/>
      <c r="T33" s="860"/>
      <c r="U33" s="105"/>
    </row>
    <row r="34" spans="2:21" s="84" customFormat="1" ht="16" customHeight="1">
      <c r="B34" s="861" t="s">
        <v>157</v>
      </c>
      <c r="C34" s="111"/>
      <c r="D34" s="111"/>
      <c r="E34" s="108" t="s">
        <v>105</v>
      </c>
      <c r="F34" s="33"/>
      <c r="G34" s="843"/>
      <c r="H34" s="844"/>
      <c r="I34" s="845"/>
      <c r="J34" s="25"/>
      <c r="K34" s="24"/>
      <c r="L34" s="843"/>
      <c r="M34" s="844"/>
      <c r="N34" s="844"/>
      <c r="O34" s="844"/>
      <c r="P34" s="845"/>
      <c r="Q34" s="88"/>
      <c r="R34" s="863" t="s">
        <v>322</v>
      </c>
      <c r="S34" s="863"/>
      <c r="T34" s="863"/>
      <c r="U34" s="105"/>
    </row>
    <row r="35" spans="2:21" s="84" customFormat="1" ht="16" customHeight="1">
      <c r="B35" s="883"/>
      <c r="C35" s="111"/>
      <c r="D35" s="111"/>
      <c r="E35" s="109" t="s">
        <v>106</v>
      </c>
      <c r="F35" s="32"/>
      <c r="G35" s="846"/>
      <c r="H35" s="847"/>
      <c r="I35" s="848"/>
      <c r="J35" s="22"/>
      <c r="K35" s="26"/>
      <c r="L35" s="846"/>
      <c r="M35" s="847"/>
      <c r="N35" s="847"/>
      <c r="O35" s="847"/>
      <c r="P35" s="848"/>
      <c r="Q35" s="88"/>
      <c r="R35" s="864"/>
      <c r="S35" s="864"/>
      <c r="T35" s="864"/>
      <c r="U35" s="155"/>
    </row>
    <row r="36" spans="2:21" s="84" customFormat="1" ht="16" customHeight="1">
      <c r="B36" s="112"/>
      <c r="C36" s="113"/>
      <c r="D36" s="114"/>
      <c r="E36" s="108" t="s">
        <v>107</v>
      </c>
      <c r="F36" s="33"/>
      <c r="G36" s="843"/>
      <c r="H36" s="844"/>
      <c r="I36" s="845"/>
      <c r="J36" s="25"/>
      <c r="K36" s="27"/>
      <c r="L36" s="843"/>
      <c r="M36" s="844"/>
      <c r="N36" s="844"/>
      <c r="O36" s="844"/>
      <c r="P36" s="845"/>
      <c r="Q36" s="88"/>
      <c r="R36" s="156"/>
      <c r="S36" s="156"/>
      <c r="T36" s="156"/>
      <c r="U36" s="105"/>
    </row>
    <row r="37" spans="2:21" s="84" customFormat="1" ht="16" customHeight="1">
      <c r="B37" s="80" t="str">
        <f>Info!F12</f>
        <v>CLEMCO.AV</v>
      </c>
      <c r="C37" s="113"/>
      <c r="E37" s="109" t="s">
        <v>108</v>
      </c>
      <c r="F37" s="32"/>
      <c r="G37" s="846"/>
      <c r="H37" s="847"/>
      <c r="I37" s="848"/>
      <c r="J37" s="22"/>
      <c r="K37" s="26"/>
      <c r="L37" s="846"/>
      <c r="M37" s="847"/>
      <c r="N37" s="847"/>
      <c r="O37" s="847"/>
      <c r="P37" s="848"/>
      <c r="Q37" s="88"/>
      <c r="R37" s="865" t="s">
        <v>332</v>
      </c>
      <c r="S37" s="865"/>
      <c r="T37" s="865"/>
      <c r="U37" s="866"/>
    </row>
    <row r="38" spans="2:21" s="84" customFormat="1" ht="16" customHeight="1">
      <c r="B38" s="80"/>
      <c r="C38" s="113"/>
      <c r="E38" s="108" t="s">
        <v>109</v>
      </c>
      <c r="F38" s="33"/>
      <c r="G38" s="843"/>
      <c r="H38" s="844"/>
      <c r="I38" s="845"/>
      <c r="J38" s="25"/>
      <c r="K38" s="27"/>
      <c r="L38" s="843"/>
      <c r="M38" s="844"/>
      <c r="N38" s="844"/>
      <c r="O38" s="844"/>
      <c r="P38" s="845"/>
      <c r="Q38" s="88"/>
      <c r="R38" s="865"/>
      <c r="S38" s="865"/>
      <c r="T38" s="865"/>
      <c r="U38" s="866"/>
    </row>
    <row r="39" spans="2:21" s="84" customFormat="1" ht="16" customHeight="1">
      <c r="B39" s="81" t="str">
        <f>Info!F15</f>
        <v>101 Projection Way</v>
      </c>
      <c r="C39" s="113"/>
      <c r="E39" s="109" t="s">
        <v>110</v>
      </c>
      <c r="F39" s="32"/>
      <c r="G39" s="846"/>
      <c r="H39" s="847"/>
      <c r="I39" s="848"/>
      <c r="J39" s="22"/>
      <c r="K39" s="26"/>
      <c r="L39" s="846"/>
      <c r="M39" s="847"/>
      <c r="N39" s="847"/>
      <c r="O39" s="847"/>
      <c r="P39" s="848"/>
      <c r="Q39" s="88"/>
      <c r="R39" s="865"/>
      <c r="S39" s="865"/>
      <c r="T39" s="865"/>
      <c r="U39" s="866"/>
    </row>
    <row r="40" spans="2:21" s="84" customFormat="1" ht="16" customHeight="1">
      <c r="B40" s="81" t="str">
        <f>Info!F16</f>
        <v>Virtually Everywhere, US 12345</v>
      </c>
      <c r="C40" s="113"/>
      <c r="E40" s="108" t="s">
        <v>111</v>
      </c>
      <c r="F40" s="33"/>
      <c r="G40" s="843"/>
      <c r="H40" s="844"/>
      <c r="I40" s="845"/>
      <c r="J40" s="25"/>
      <c r="K40" s="27"/>
      <c r="L40" s="843"/>
      <c r="M40" s="844"/>
      <c r="N40" s="844"/>
      <c r="O40" s="844"/>
      <c r="P40" s="845"/>
      <c r="Q40" s="88"/>
      <c r="R40" s="865"/>
      <c r="S40" s="865"/>
      <c r="T40" s="865"/>
      <c r="U40" s="866"/>
    </row>
    <row r="41" spans="2:21" s="84" customFormat="1" ht="16" customHeight="1">
      <c r="B41" s="81"/>
      <c r="C41" s="113"/>
      <c r="E41" s="109" t="s">
        <v>112</v>
      </c>
      <c r="F41" s="32"/>
      <c r="G41" s="846"/>
      <c r="H41" s="847"/>
      <c r="I41" s="848"/>
      <c r="J41" s="22"/>
      <c r="K41" s="26"/>
      <c r="L41" s="846"/>
      <c r="M41" s="847"/>
      <c r="N41" s="847"/>
      <c r="O41" s="847"/>
      <c r="P41" s="848"/>
      <c r="Q41" s="88"/>
      <c r="R41" s="865"/>
      <c r="S41" s="865"/>
      <c r="T41" s="865"/>
      <c r="U41" s="866"/>
    </row>
    <row r="42" spans="2:21" s="84" customFormat="1" ht="16" customHeight="1">
      <c r="B42" s="81" t="str">
        <f>Info!F17</f>
        <v>813-555-CLEM</v>
      </c>
      <c r="C42" s="113"/>
      <c r="E42" s="108" t="s">
        <v>113</v>
      </c>
      <c r="F42" s="33"/>
      <c r="G42" s="843"/>
      <c r="H42" s="844"/>
      <c r="I42" s="845"/>
      <c r="J42" s="25"/>
      <c r="K42" s="27"/>
      <c r="L42" s="843"/>
      <c r="M42" s="844"/>
      <c r="N42" s="844"/>
      <c r="O42" s="844"/>
      <c r="P42" s="845"/>
      <c r="Q42" s="88"/>
      <c r="R42" s="865"/>
      <c r="S42" s="865"/>
      <c r="T42" s="865"/>
      <c r="U42" s="866"/>
    </row>
    <row r="43" spans="2:21" s="84" customFormat="1" ht="16" customHeight="1">
      <c r="B43" s="81" t="str">
        <f>Info!F18</f>
        <v>info@clemco.net</v>
      </c>
      <c r="C43" s="115"/>
      <c r="E43" s="109" t="s">
        <v>114</v>
      </c>
      <c r="F43" s="32"/>
      <c r="G43" s="846"/>
      <c r="H43" s="847"/>
      <c r="I43" s="848"/>
      <c r="J43" s="22"/>
      <c r="K43" s="26"/>
      <c r="L43" s="846"/>
      <c r="M43" s="847"/>
      <c r="N43" s="847"/>
      <c r="O43" s="847"/>
      <c r="P43" s="848"/>
      <c r="Q43" s="88"/>
      <c r="R43" s="865"/>
      <c r="S43" s="865"/>
      <c r="T43" s="865"/>
      <c r="U43" s="866"/>
    </row>
    <row r="44" spans="2:21" s="84" customFormat="1" ht="16" customHeight="1">
      <c r="B44" s="106"/>
      <c r="E44" s="108" t="s">
        <v>115</v>
      </c>
      <c r="F44" s="33"/>
      <c r="G44" s="843"/>
      <c r="H44" s="844"/>
      <c r="I44" s="845"/>
      <c r="J44" s="25"/>
      <c r="K44" s="27"/>
      <c r="L44" s="843"/>
      <c r="M44" s="844"/>
      <c r="N44" s="844"/>
      <c r="O44" s="844"/>
      <c r="P44" s="845"/>
      <c r="Q44" s="88"/>
      <c r="R44" s="865"/>
      <c r="S44" s="865"/>
      <c r="T44" s="865"/>
      <c r="U44" s="866"/>
    </row>
    <row r="45" spans="2:21" s="84" customFormat="1" ht="16" customHeight="1">
      <c r="B45" s="106"/>
      <c r="E45" s="109" t="s">
        <v>116</v>
      </c>
      <c r="F45" s="32"/>
      <c r="G45" s="846"/>
      <c r="H45" s="847"/>
      <c r="I45" s="848"/>
      <c r="J45" s="22"/>
      <c r="K45" s="26"/>
      <c r="L45" s="846"/>
      <c r="M45" s="847"/>
      <c r="N45" s="847"/>
      <c r="O45" s="847"/>
      <c r="P45" s="848"/>
      <c r="Q45" s="88"/>
      <c r="R45" s="884"/>
      <c r="S45" s="884"/>
      <c r="T45" s="884"/>
      <c r="U45" s="105"/>
    </row>
    <row r="46" spans="2:21" s="84" customFormat="1" ht="16" customHeight="1">
      <c r="B46" s="106"/>
      <c r="E46" s="108" t="s">
        <v>117</v>
      </c>
      <c r="F46" s="33"/>
      <c r="G46" s="843"/>
      <c r="H46" s="844"/>
      <c r="I46" s="845"/>
      <c r="J46" s="25"/>
      <c r="K46" s="27"/>
      <c r="L46" s="843"/>
      <c r="M46" s="844"/>
      <c r="N46" s="844"/>
      <c r="O46" s="844"/>
      <c r="P46" s="845"/>
      <c r="Q46" s="88"/>
      <c r="R46" s="884"/>
      <c r="S46" s="884"/>
      <c r="T46" s="884"/>
      <c r="U46" s="105"/>
    </row>
    <row r="47" spans="2:21" s="84" customFormat="1" ht="16" customHeight="1">
      <c r="B47" s="106"/>
      <c r="E47" s="109" t="s">
        <v>118</v>
      </c>
      <c r="F47" s="32"/>
      <c r="G47" s="846"/>
      <c r="H47" s="847"/>
      <c r="I47" s="848"/>
      <c r="J47" s="22"/>
      <c r="K47" s="26"/>
      <c r="L47" s="846"/>
      <c r="M47" s="847"/>
      <c r="N47" s="847"/>
      <c r="O47" s="847"/>
      <c r="P47" s="848"/>
      <c r="Q47" s="88"/>
      <c r="R47" s="884"/>
      <c r="S47" s="884"/>
      <c r="T47" s="884"/>
      <c r="U47" s="105"/>
    </row>
    <row r="48" spans="2:21" s="84" customFormat="1" ht="16" customHeight="1">
      <c r="B48" s="106"/>
      <c r="E48" s="108" t="s">
        <v>119</v>
      </c>
      <c r="F48" s="33"/>
      <c r="G48" s="843"/>
      <c r="H48" s="844"/>
      <c r="I48" s="845"/>
      <c r="J48" s="25"/>
      <c r="K48" s="27"/>
      <c r="L48" s="843"/>
      <c r="M48" s="844"/>
      <c r="N48" s="844"/>
      <c r="O48" s="844"/>
      <c r="P48" s="845"/>
      <c r="Q48" s="88"/>
      <c r="R48" s="884"/>
      <c r="S48" s="884"/>
      <c r="T48" s="884"/>
      <c r="U48" s="105"/>
    </row>
    <row r="49" spans="2:21" s="84" customFormat="1" ht="16" customHeight="1">
      <c r="B49" s="106"/>
      <c r="E49" s="109" t="s">
        <v>120</v>
      </c>
      <c r="F49" s="32"/>
      <c r="G49" s="846"/>
      <c r="H49" s="847"/>
      <c r="I49" s="848"/>
      <c r="J49" s="22"/>
      <c r="K49" s="26"/>
      <c r="L49" s="846"/>
      <c r="M49" s="847"/>
      <c r="N49" s="847"/>
      <c r="O49" s="847"/>
      <c r="P49" s="848"/>
      <c r="Q49" s="88"/>
      <c r="R49" s="884"/>
      <c r="S49" s="884"/>
      <c r="T49" s="884"/>
      <c r="U49" s="105"/>
    </row>
    <row r="50" spans="2:21" s="84" customFormat="1" ht="16" customHeight="1">
      <c r="B50" s="106"/>
      <c r="E50" s="108" t="s">
        <v>121</v>
      </c>
      <c r="F50" s="33"/>
      <c r="G50" s="843"/>
      <c r="H50" s="844"/>
      <c r="I50" s="845"/>
      <c r="J50" s="25"/>
      <c r="K50" s="27"/>
      <c r="L50" s="843"/>
      <c r="M50" s="844"/>
      <c r="N50" s="844"/>
      <c r="O50" s="844"/>
      <c r="P50" s="845"/>
      <c r="U50" s="105"/>
    </row>
    <row r="51" spans="2:21" s="84" customFormat="1" ht="16" customHeight="1">
      <c r="B51" s="106"/>
      <c r="E51" s="109" t="s">
        <v>122</v>
      </c>
      <c r="F51" s="32"/>
      <c r="G51" s="846"/>
      <c r="H51" s="847"/>
      <c r="I51" s="848"/>
      <c r="J51" s="28"/>
      <c r="K51" s="29"/>
      <c r="L51" s="846"/>
      <c r="M51" s="847"/>
      <c r="N51" s="847"/>
      <c r="O51" s="847"/>
      <c r="P51" s="848"/>
      <c r="U51" s="105"/>
    </row>
    <row r="52" spans="2:21" s="84" customFormat="1" ht="16" customHeight="1" thickBot="1">
      <c r="B52" s="104"/>
      <c r="D52" s="90"/>
      <c r="E52" s="510" t="s">
        <v>123</v>
      </c>
      <c r="F52" s="34"/>
      <c r="G52" s="873"/>
      <c r="H52" s="874"/>
      <c r="I52" s="875"/>
      <c r="J52" s="30"/>
      <c r="K52" s="31"/>
      <c r="L52" s="873"/>
      <c r="M52" s="874"/>
      <c r="N52" s="874"/>
      <c r="O52" s="874"/>
      <c r="P52" s="875"/>
      <c r="U52" s="105"/>
    </row>
    <row r="53" spans="2:21" s="84" customFormat="1" ht="30" customHeight="1" thickTop="1" thickBot="1">
      <c r="B53" s="104"/>
      <c r="E53" s="90"/>
      <c r="F53" s="90"/>
      <c r="G53" s="90"/>
      <c r="H53" s="90"/>
      <c r="I53" s="90"/>
      <c r="J53" s="511">
        <f>SUM(J28:J52)</f>
        <v>0</v>
      </c>
      <c r="K53" s="513" t="s">
        <v>270</v>
      </c>
      <c r="L53" s="116"/>
      <c r="M53" s="90"/>
      <c r="N53" s="90"/>
      <c r="O53" s="90"/>
      <c r="P53" s="90"/>
      <c r="U53" s="105"/>
    </row>
    <row r="54" spans="2:21" s="84" customFormat="1" ht="26" customHeight="1">
      <c r="B54" s="104"/>
      <c r="E54" s="90"/>
      <c r="F54" s="90"/>
      <c r="G54" s="90"/>
      <c r="H54" s="90"/>
      <c r="I54" s="90"/>
      <c r="J54" s="169"/>
      <c r="K54" s="170"/>
      <c r="L54" s="116"/>
      <c r="M54" s="90"/>
      <c r="N54" s="90"/>
      <c r="O54" s="90"/>
      <c r="P54" s="90"/>
      <c r="U54" s="105"/>
    </row>
    <row r="55" spans="2:21" s="84" customFormat="1" ht="28" customHeight="1">
      <c r="B55" s="104"/>
      <c r="E55" s="90"/>
      <c r="F55" s="90"/>
      <c r="G55" s="90"/>
      <c r="H55" s="90"/>
      <c r="I55" s="90"/>
      <c r="J55" s="169"/>
      <c r="K55" s="170"/>
      <c r="L55" s="116"/>
      <c r="M55" s="90"/>
      <c r="N55" s="90"/>
      <c r="O55" s="90"/>
      <c r="P55" s="90"/>
      <c r="U55" s="105"/>
    </row>
    <row r="56" spans="2:21" s="84" customFormat="1" ht="28" customHeight="1">
      <c r="B56" s="104"/>
      <c r="E56" s="90"/>
      <c r="F56" s="90"/>
      <c r="G56" s="90"/>
      <c r="H56" s="90"/>
      <c r="I56" s="90"/>
      <c r="J56" s="169"/>
      <c r="K56" s="170"/>
      <c r="L56" s="116"/>
      <c r="M56" s="90"/>
      <c r="N56" s="90"/>
      <c r="O56" s="90"/>
      <c r="P56" s="90"/>
      <c r="U56" s="105"/>
    </row>
    <row r="57" spans="2:21" s="84" customFormat="1" ht="28" customHeight="1">
      <c r="B57" s="104"/>
      <c r="E57" s="90"/>
      <c r="F57" s="90"/>
      <c r="G57" s="90"/>
      <c r="H57" s="90"/>
      <c r="I57" s="90"/>
      <c r="J57" s="169"/>
      <c r="K57" s="170"/>
      <c r="L57" s="116"/>
      <c r="M57" s="90"/>
      <c r="N57" s="90"/>
      <c r="O57" s="90"/>
      <c r="P57" s="90"/>
      <c r="U57" s="105"/>
    </row>
    <row r="58" spans="2:21" s="84" customFormat="1" ht="28" customHeight="1">
      <c r="B58" s="481"/>
      <c r="C58" s="482"/>
      <c r="D58" s="482"/>
      <c r="E58" s="482"/>
      <c r="F58" s="482"/>
      <c r="G58" s="482"/>
      <c r="H58" s="426" t="s">
        <v>274</v>
      </c>
      <c r="I58" s="379" t="s">
        <v>275</v>
      </c>
      <c r="J58" s="421"/>
      <c r="K58" s="482"/>
      <c r="L58" s="482"/>
      <c r="M58" s="482"/>
      <c r="N58" s="482"/>
      <c r="O58" s="482"/>
      <c r="P58" s="482"/>
      <c r="Q58" s="482"/>
      <c r="R58" s="482"/>
      <c r="S58" s="482"/>
      <c r="T58" s="482"/>
      <c r="U58" s="483"/>
    </row>
    <row r="59" spans="2:21" s="84" customFormat="1" ht="28" customHeight="1">
      <c r="B59" s="104"/>
      <c r="E59" s="90"/>
      <c r="F59" s="90"/>
      <c r="G59" s="90"/>
      <c r="H59" s="90"/>
      <c r="I59" s="90"/>
      <c r="J59" s="169"/>
      <c r="K59" s="170"/>
      <c r="L59" s="116"/>
      <c r="M59" s="90"/>
      <c r="N59" s="90"/>
      <c r="O59" s="90"/>
      <c r="P59" s="90"/>
      <c r="U59" s="105"/>
    </row>
    <row r="60" spans="2:21" s="84" customFormat="1" ht="12" customHeight="1">
      <c r="B60" s="104"/>
      <c r="I60" s="117"/>
      <c r="J60" s="103"/>
      <c r="U60" s="105"/>
    </row>
    <row r="61" spans="2:21" s="84" customFormat="1" ht="11" customHeight="1">
      <c r="B61" s="104"/>
      <c r="I61" s="117"/>
      <c r="J61" s="103"/>
      <c r="U61" s="613"/>
    </row>
    <row r="62" spans="2:21" s="84" customFormat="1" ht="16" customHeight="1" thickBot="1">
      <c r="B62" s="118"/>
      <c r="C62" s="119"/>
      <c r="D62" s="119"/>
      <c r="E62" s="119"/>
      <c r="F62" s="119"/>
      <c r="G62" s="119"/>
      <c r="H62" s="119"/>
      <c r="I62" s="120"/>
      <c r="J62" s="120"/>
      <c r="K62" s="119"/>
      <c r="L62" s="119"/>
      <c r="M62" s="119"/>
      <c r="N62" s="119"/>
      <c r="O62" s="119"/>
      <c r="P62" s="119"/>
      <c r="Q62" s="119"/>
      <c r="R62" s="119"/>
      <c r="S62" s="119"/>
      <c r="T62" s="119"/>
      <c r="U62" s="614" t="str">
        <f>Info!O48</f>
        <v>Copyright © 2025 Clem Harrod. All rights reserved. ISBN: 978-1-7347452-6-9</v>
      </c>
    </row>
    <row r="63" spans="2:21" s="84" customFormat="1" ht="12.75" customHeight="1" thickTop="1"/>
    <row r="64" spans="2:21" s="84" customFormat="1" ht="12.75" customHeight="1"/>
    <row r="65" s="84" customFormat="1" ht="12" customHeight="1"/>
    <row r="66" s="84" customFormat="1" ht="12" customHeight="1"/>
    <row r="67" s="84" customFormat="1"/>
    <row r="68" s="84" customFormat="1" ht="12" customHeight="1"/>
    <row r="69" s="84" customFormat="1" ht="12" customHeight="1"/>
    <row r="70" s="84" customFormat="1" ht="12" customHeight="1"/>
    <row r="71" s="84" customFormat="1"/>
    <row r="72" s="84" customFormat="1"/>
    <row r="73" s="84" customFormat="1"/>
    <row r="74" s="84" customFormat="1"/>
    <row r="75" s="84" customFormat="1"/>
    <row r="76" s="84" customFormat="1"/>
    <row r="77" s="84" customFormat="1"/>
    <row r="78" s="84" customFormat="1"/>
    <row r="79" s="84" customFormat="1"/>
    <row r="80" s="84" customFormat="1"/>
    <row r="81" spans="31:31" s="84" customFormat="1"/>
    <row r="82" spans="31:31" s="84" customFormat="1"/>
    <row r="83" spans="31:31" s="84" customFormat="1"/>
    <row r="84" spans="31:31" s="84" customFormat="1" ht="15" customHeight="1"/>
    <row r="85" spans="31:31" s="84" customFormat="1"/>
    <row r="86" spans="31:31" s="84" customFormat="1"/>
    <row r="87" spans="31:31" s="84" customFormat="1"/>
    <row r="88" spans="31:31" s="84" customFormat="1"/>
    <row r="89" spans="31:31" s="84" customFormat="1"/>
    <row r="90" spans="31:31" s="84" customFormat="1"/>
    <row r="91" spans="31:31" s="84" customFormat="1"/>
    <row r="92" spans="31:31" s="84" customFormat="1"/>
    <row r="93" spans="31:31" s="84" customFormat="1"/>
    <row r="94" spans="31:31" s="84" customFormat="1"/>
    <row r="95" spans="31:31" s="84" customFormat="1"/>
    <row r="96" spans="31:31" s="84" customFormat="1">
      <c r="AE96" s="122"/>
    </row>
    <row r="97" spans="32:32" s="84" customFormat="1"/>
    <row r="98" spans="32:32" s="84" customFormat="1"/>
    <row r="99" spans="32:32" s="84" customFormat="1"/>
    <row r="100" spans="32:32" s="84" customFormat="1"/>
    <row r="101" spans="32:32" s="84" customFormat="1"/>
    <row r="102" spans="32:32" s="84" customFormat="1"/>
    <row r="103" spans="32:32" s="84" customFormat="1">
      <c r="AF103" s="122"/>
    </row>
    <row r="104" spans="32:32" s="84" customFormat="1"/>
    <row r="105" spans="32:32" s="84" customFormat="1"/>
    <row r="106" spans="32:32" s="84" customFormat="1"/>
    <row r="107" spans="32:32" s="84" customFormat="1"/>
    <row r="108" spans="32:32" s="84" customFormat="1"/>
    <row r="109" spans="32:32" s="84" customFormat="1"/>
    <row r="110" spans="32:32" s="84" customFormat="1"/>
    <row r="111" spans="32:32" s="84" customFormat="1"/>
    <row r="112" spans="32:32" s="84" customFormat="1"/>
    <row r="113" s="84" customFormat="1"/>
    <row r="114" s="84" customFormat="1"/>
    <row r="115" s="84" customFormat="1"/>
    <row r="116" s="84" customFormat="1"/>
    <row r="117" s="84" customFormat="1"/>
    <row r="118" s="84" customFormat="1"/>
    <row r="119" s="84" customFormat="1"/>
    <row r="120" s="84" customFormat="1"/>
    <row r="121" s="84" customFormat="1"/>
    <row r="122" s="84" customFormat="1"/>
    <row r="123" s="84" customFormat="1" ht="15" customHeight="1"/>
    <row r="124" s="84" customFormat="1"/>
    <row r="125" s="84" customFormat="1"/>
    <row r="126" s="84" customFormat="1"/>
    <row r="127" s="84" customFormat="1"/>
    <row r="128" s="84" customFormat="1"/>
    <row r="129" spans="7:31" ht="15" customHeight="1">
      <c r="X129" s="84"/>
    </row>
    <row r="130" spans="7:31">
      <c r="X130" s="84"/>
    </row>
    <row r="131" spans="7:31">
      <c r="X131" s="84"/>
    </row>
    <row r="132" spans="7:31">
      <c r="X132" s="84"/>
    </row>
    <row r="133" spans="7:31">
      <c r="G133" s="123"/>
      <c r="T133" s="124"/>
      <c r="X133" s="84"/>
      <c r="AE133" s="122"/>
    </row>
    <row r="134" spans="7:31">
      <c r="G134" s="123"/>
      <c r="R134" s="125"/>
      <c r="S134" s="125"/>
      <c r="T134" s="124"/>
      <c r="U134" s="122"/>
      <c r="X134" s="92"/>
      <c r="Y134" s="126"/>
      <c r="AA134" s="122"/>
      <c r="AB134" s="88"/>
    </row>
    <row r="135" spans="7:31">
      <c r="T135" s="127"/>
      <c r="U135" s="122"/>
      <c r="X135" s="92"/>
      <c r="Y135" s="122"/>
      <c r="AA135" s="122"/>
      <c r="AB135" s="88"/>
    </row>
    <row r="136" spans="7:31">
      <c r="T136" s="127"/>
      <c r="X136" s="128"/>
      <c r="Y136" s="129"/>
      <c r="Z136" s="129"/>
      <c r="AA136" s="122"/>
      <c r="AB136" s="130"/>
    </row>
    <row r="137" spans="7:31">
      <c r="T137" s="127"/>
      <c r="X137" s="128"/>
      <c r="Y137" s="126"/>
      <c r="Z137" s="126"/>
      <c r="AA137" s="122"/>
      <c r="AB137" s="130"/>
    </row>
    <row r="138" spans="7:31">
      <c r="T138" s="127"/>
      <c r="X138" s="128"/>
      <c r="Y138" s="126"/>
      <c r="Z138" s="126"/>
      <c r="AA138" s="122"/>
      <c r="AB138" s="88"/>
    </row>
    <row r="139" spans="7:31">
      <c r="T139" s="127"/>
      <c r="X139" s="128"/>
      <c r="Y139" s="129"/>
      <c r="Z139" s="129"/>
      <c r="AA139" s="122"/>
      <c r="AB139" s="88"/>
    </row>
    <row r="140" spans="7:31">
      <c r="T140" s="127"/>
      <c r="X140" s="128"/>
      <c r="Y140" s="126"/>
      <c r="Z140" s="126"/>
      <c r="AA140" s="122"/>
      <c r="AB140" s="88"/>
    </row>
    <row r="141" spans="7:31">
      <c r="T141" s="127"/>
      <c r="X141" s="128"/>
      <c r="Y141" s="122"/>
      <c r="Z141" s="129"/>
      <c r="AA141" s="122"/>
      <c r="AB141" s="88"/>
    </row>
    <row r="142" spans="7:31">
      <c r="T142" s="127"/>
      <c r="X142" s="128"/>
      <c r="Y142" s="122"/>
      <c r="Z142" s="129"/>
      <c r="AA142" s="122"/>
      <c r="AB142" s="131"/>
    </row>
    <row r="143" spans="7:31">
      <c r="T143" s="127"/>
      <c r="W143" s="128"/>
      <c r="X143" s="128"/>
      <c r="Y143" s="126"/>
      <c r="Z143" s="126"/>
      <c r="AA143" s="122"/>
      <c r="AB143" s="88"/>
    </row>
    <row r="144" spans="7:31">
      <c r="T144" s="127"/>
      <c r="X144" s="128"/>
      <c r="Y144" s="129"/>
      <c r="Z144" s="129"/>
      <c r="AA144" s="122"/>
      <c r="AB144" s="88"/>
    </row>
    <row r="145" spans="20:28">
      <c r="T145" s="127"/>
      <c r="W145" s="128"/>
      <c r="X145" s="128"/>
      <c r="Y145" s="128"/>
      <c r="Z145" s="129"/>
      <c r="AA145" s="122"/>
      <c r="AB145" s="88"/>
    </row>
    <row r="146" spans="20:28">
      <c r="T146" s="127"/>
      <c r="X146" s="128"/>
      <c r="Y146" s="126"/>
      <c r="Z146" s="126"/>
      <c r="AA146" s="122"/>
      <c r="AB146" s="88"/>
    </row>
    <row r="147" spans="20:28">
      <c r="T147" s="132"/>
      <c r="X147" s="128"/>
      <c r="Y147" s="126"/>
      <c r="Z147" s="126"/>
      <c r="AA147" s="122"/>
      <c r="AB147" s="88"/>
    </row>
    <row r="148" spans="20:28">
      <c r="T148" s="132"/>
      <c r="X148" s="128"/>
      <c r="Y148" s="129"/>
      <c r="Z148" s="129"/>
      <c r="AA148" s="122"/>
      <c r="AB148" s="88"/>
    </row>
    <row r="149" spans="20:28">
      <c r="T149" s="132"/>
      <c r="X149" s="128"/>
      <c r="Y149" s="122"/>
      <c r="AA149" s="122"/>
      <c r="AB149" s="88"/>
    </row>
    <row r="150" spans="20:28">
      <c r="T150" s="132"/>
      <c r="X150" s="128"/>
      <c r="Y150" s="126"/>
      <c r="Z150" s="126"/>
      <c r="AA150" s="122"/>
      <c r="AB150" s="88"/>
    </row>
    <row r="151" spans="20:28">
      <c r="T151" s="127"/>
      <c r="X151" s="128"/>
      <c r="Y151" s="126"/>
      <c r="Z151" s="126"/>
      <c r="AA151" s="122"/>
      <c r="AB151" s="133"/>
    </row>
    <row r="152" spans="20:28">
      <c r="T152" s="127"/>
      <c r="X152" s="128"/>
      <c r="Y152" s="126"/>
      <c r="Z152" s="126"/>
      <c r="AA152" s="122"/>
    </row>
    <row r="153" spans="20:28">
      <c r="T153" s="127"/>
      <c r="X153" s="128"/>
      <c r="Y153" s="126"/>
      <c r="Z153" s="126"/>
      <c r="AA153" s="122"/>
    </row>
    <row r="154" spans="20:28">
      <c r="T154" s="127"/>
      <c r="X154" s="128"/>
      <c r="Y154" s="126"/>
      <c r="Z154" s="126"/>
      <c r="AA154" s="122"/>
    </row>
    <row r="155" spans="20:28">
      <c r="T155" s="127"/>
      <c r="X155" s="128"/>
      <c r="AA155" s="122"/>
    </row>
    <row r="156" spans="20:28">
      <c r="T156" s="127"/>
      <c r="X156" s="128"/>
      <c r="AA156" s="122"/>
    </row>
    <row r="157" spans="20:28">
      <c r="T157" s="127"/>
      <c r="X157" s="128"/>
      <c r="Y157" s="122"/>
      <c r="AA157" s="122"/>
    </row>
    <row r="158" spans="20:28">
      <c r="T158" s="127"/>
      <c r="X158" s="128"/>
      <c r="Y158" s="122"/>
      <c r="AA158" s="122"/>
    </row>
    <row r="159" spans="20:28">
      <c r="T159" s="127"/>
      <c r="X159" s="128"/>
      <c r="Y159" s="122"/>
      <c r="Z159" s="129"/>
      <c r="AA159" s="122"/>
    </row>
    <row r="160" spans="20:28">
      <c r="T160" s="127"/>
      <c r="X160" s="128"/>
      <c r="Y160" s="122"/>
      <c r="AA160" s="122"/>
    </row>
    <row r="161" spans="20:29">
      <c r="T161" s="127"/>
      <c r="X161" s="128"/>
      <c r="Y161" s="126"/>
      <c r="Z161" s="126"/>
      <c r="AA161" s="122"/>
    </row>
    <row r="162" spans="20:29">
      <c r="T162" s="127"/>
      <c r="X162" s="128"/>
      <c r="Y162" s="122"/>
      <c r="Z162" s="134"/>
      <c r="AA162" s="122"/>
    </row>
    <row r="163" spans="20:29">
      <c r="T163" s="127"/>
      <c r="X163" s="128"/>
      <c r="Y163" s="135"/>
      <c r="Z163" s="135"/>
      <c r="AA163" s="122"/>
    </row>
    <row r="164" spans="20:29">
      <c r="T164" s="127"/>
      <c r="X164" s="128"/>
      <c r="Y164" s="135"/>
      <c r="Z164" s="135"/>
      <c r="AA164" s="122"/>
    </row>
    <row r="165" spans="20:29" ht="16">
      <c r="T165" s="136"/>
      <c r="X165" s="128"/>
      <c r="AA165" s="122"/>
    </row>
    <row r="166" spans="20:29" ht="16">
      <c r="T166" s="137"/>
      <c r="U166" s="136"/>
      <c r="V166" s="138"/>
      <c r="W166" s="138"/>
      <c r="X166" s="139"/>
    </row>
    <row r="167" spans="20:29">
      <c r="T167" s="137"/>
      <c r="U167" s="92"/>
      <c r="X167" s="84"/>
    </row>
    <row r="168" spans="20:29" ht="15">
      <c r="T168" s="140"/>
      <c r="U168" s="141"/>
      <c r="X168" s="84"/>
    </row>
    <row r="169" spans="20:29">
      <c r="T169" s="142"/>
      <c r="U169" s="92"/>
      <c r="X169" s="84"/>
      <c r="Y169" s="141"/>
    </row>
    <row r="170" spans="20:29">
      <c r="T170" s="142"/>
      <c r="U170" s="92"/>
      <c r="X170" s="84"/>
    </row>
    <row r="171" spans="20:29">
      <c r="U171" s="92"/>
      <c r="X171" s="84"/>
    </row>
    <row r="172" spans="20:29">
      <c r="X172" s="139"/>
    </row>
    <row r="173" spans="20:29">
      <c r="X173" s="143"/>
      <c r="Y173" s="122"/>
    </row>
    <row r="174" spans="20:29">
      <c r="X174" s="84"/>
    </row>
    <row r="175" spans="20:29">
      <c r="X175" s="84"/>
    </row>
    <row r="176" spans="20:29">
      <c r="X176" s="84"/>
      <c r="AC176" s="92"/>
    </row>
    <row r="177" spans="29:29" s="84" customFormat="1">
      <c r="AC177" s="92"/>
    </row>
    <row r="178" spans="29:29" s="84" customFormat="1">
      <c r="AC178" s="92"/>
    </row>
    <row r="179" spans="29:29" s="84" customFormat="1">
      <c r="AC179" s="92"/>
    </row>
    <row r="180" spans="29:29" s="84" customFormat="1">
      <c r="AC180" s="92"/>
    </row>
    <row r="181" spans="29:29" s="84" customFormat="1">
      <c r="AC181" s="92"/>
    </row>
    <row r="182" spans="29:29" s="84" customFormat="1">
      <c r="AC182" s="92"/>
    </row>
    <row r="183" spans="29:29" s="84" customFormat="1">
      <c r="AC183" s="92"/>
    </row>
    <row r="184" spans="29:29" s="84" customFormat="1">
      <c r="AC184" s="92"/>
    </row>
    <row r="185" spans="29:29" s="84" customFormat="1">
      <c r="AC185" s="92"/>
    </row>
    <row r="186" spans="29:29" s="84" customFormat="1">
      <c r="AC186" s="92"/>
    </row>
    <row r="187" spans="29:29" s="84" customFormat="1">
      <c r="AC187" s="92"/>
    </row>
    <row r="188" spans="29:29" s="84" customFormat="1">
      <c r="AC188" s="92"/>
    </row>
    <row r="189" spans="29:29" s="84" customFormat="1">
      <c r="AC189" s="92"/>
    </row>
    <row r="190" spans="29:29" s="84" customFormat="1">
      <c r="AC190" s="92"/>
    </row>
    <row r="191" spans="29:29" s="84" customFormat="1">
      <c r="AC191" s="92"/>
    </row>
    <row r="192" spans="29:29" s="84" customFormat="1">
      <c r="AC192" s="92"/>
    </row>
    <row r="193" spans="29:29" s="84" customFormat="1">
      <c r="AC193" s="92"/>
    </row>
    <row r="194" spans="29:29" s="84" customFormat="1">
      <c r="AC194" s="92"/>
    </row>
    <row r="195" spans="29:29" s="84" customFormat="1">
      <c r="AC195" s="92"/>
    </row>
    <row r="196" spans="29:29" s="84" customFormat="1">
      <c r="AC196" s="92"/>
    </row>
    <row r="197" spans="29:29" s="84" customFormat="1">
      <c r="AC197" s="92"/>
    </row>
    <row r="198" spans="29:29" s="84" customFormat="1">
      <c r="AC198" s="92"/>
    </row>
    <row r="199" spans="29:29" s="84" customFormat="1">
      <c r="AC199" s="92"/>
    </row>
    <row r="200" spans="29:29" s="84" customFormat="1">
      <c r="AC200" s="92"/>
    </row>
    <row r="201" spans="29:29" s="84" customFormat="1">
      <c r="AC201" s="92"/>
    </row>
    <row r="202" spans="29:29" s="84" customFormat="1">
      <c r="AC202" s="92"/>
    </row>
    <row r="203" spans="29:29" s="84" customFormat="1">
      <c r="AC203" s="92"/>
    </row>
    <row r="204" spans="29:29" s="84" customFormat="1">
      <c r="AC204" s="92"/>
    </row>
    <row r="205" spans="29:29" s="84" customFormat="1">
      <c r="AC205" s="92"/>
    </row>
    <row r="206" spans="29:29" s="84" customFormat="1">
      <c r="AC206" s="92"/>
    </row>
    <row r="207" spans="29:29" s="84" customFormat="1">
      <c r="AC207" s="92"/>
    </row>
    <row r="208" spans="29:29" s="84" customFormat="1">
      <c r="AC208" s="92"/>
    </row>
    <row r="209" spans="29:29" s="84" customFormat="1">
      <c r="AC209" s="92"/>
    </row>
    <row r="210" spans="29:29" s="84" customFormat="1">
      <c r="AC210" s="92"/>
    </row>
    <row r="211" spans="29:29" s="84" customFormat="1">
      <c r="AC211" s="92"/>
    </row>
    <row r="212" spans="29:29" s="84" customFormat="1">
      <c r="AC212" s="92"/>
    </row>
    <row r="213" spans="29:29" s="84" customFormat="1">
      <c r="AC213" s="92"/>
    </row>
    <row r="214" spans="29:29" s="84" customFormat="1">
      <c r="AC214" s="92"/>
    </row>
    <row r="215" spans="29:29" s="84" customFormat="1">
      <c r="AC215" s="92"/>
    </row>
    <row r="216" spans="29:29" s="84" customFormat="1">
      <c r="AC216" s="92"/>
    </row>
    <row r="217" spans="29:29" s="84" customFormat="1">
      <c r="AC217" s="92"/>
    </row>
    <row r="218" spans="29:29" s="84" customFormat="1">
      <c r="AC218" s="92"/>
    </row>
    <row r="219" spans="29:29" s="84" customFormat="1">
      <c r="AC219" s="92"/>
    </row>
    <row r="220" spans="29:29" s="84" customFormat="1">
      <c r="AC220" s="92"/>
    </row>
    <row r="221" spans="29:29" s="84" customFormat="1">
      <c r="AC221" s="92"/>
    </row>
    <row r="222" spans="29:29" s="84" customFormat="1">
      <c r="AC222" s="92"/>
    </row>
    <row r="223" spans="29:29" s="84" customFormat="1">
      <c r="AC223" s="92"/>
    </row>
    <row r="224" spans="29:29" s="84" customFormat="1">
      <c r="AC224" s="92"/>
    </row>
    <row r="225" spans="29:29" s="84" customFormat="1">
      <c r="AC225" s="92"/>
    </row>
    <row r="226" spans="29:29" s="84" customFormat="1">
      <c r="AC226" s="92"/>
    </row>
    <row r="227" spans="29:29" s="84" customFormat="1">
      <c r="AC227" s="92"/>
    </row>
    <row r="228" spans="29:29" s="84" customFormat="1">
      <c r="AC228" s="92"/>
    </row>
    <row r="229" spans="29:29" s="84" customFormat="1">
      <c r="AC229" s="92"/>
    </row>
    <row r="230" spans="29:29" s="84" customFormat="1">
      <c r="AC230" s="92"/>
    </row>
    <row r="231" spans="29:29" s="84" customFormat="1">
      <c r="AC231" s="92"/>
    </row>
    <row r="232" spans="29:29" s="84" customFormat="1">
      <c r="AC232" s="92"/>
    </row>
    <row r="233" spans="29:29" s="84" customFormat="1">
      <c r="AC233" s="92"/>
    </row>
    <row r="234" spans="29:29" s="84" customFormat="1">
      <c r="AC234" s="92"/>
    </row>
    <row r="235" spans="29:29" s="84" customFormat="1">
      <c r="AC235" s="92"/>
    </row>
    <row r="236" spans="29:29" s="84" customFormat="1">
      <c r="AC236" s="92"/>
    </row>
    <row r="237" spans="29:29" s="84" customFormat="1">
      <c r="AC237" s="92"/>
    </row>
    <row r="238" spans="29:29" s="84" customFormat="1">
      <c r="AC238" s="92"/>
    </row>
    <row r="239" spans="29:29" s="84" customFormat="1">
      <c r="AC239" s="92"/>
    </row>
    <row r="240" spans="29:29" s="84" customFormat="1">
      <c r="AC240" s="92"/>
    </row>
    <row r="241" spans="29:29" s="84" customFormat="1">
      <c r="AC241" s="92"/>
    </row>
    <row r="242" spans="29:29" s="84" customFormat="1">
      <c r="AC242" s="92"/>
    </row>
    <row r="243" spans="29:29" s="84" customFormat="1">
      <c r="AC243" s="92"/>
    </row>
    <row r="244" spans="29:29" s="84" customFormat="1">
      <c r="AC244" s="92"/>
    </row>
    <row r="245" spans="29:29" s="84" customFormat="1">
      <c r="AC245" s="92"/>
    </row>
    <row r="246" spans="29:29" s="84" customFormat="1">
      <c r="AC246" s="92"/>
    </row>
    <row r="247" spans="29:29" s="84" customFormat="1">
      <c r="AC247" s="92"/>
    </row>
    <row r="248" spans="29:29" s="84" customFormat="1">
      <c r="AC248" s="92"/>
    </row>
    <row r="249" spans="29:29" s="84" customFormat="1">
      <c r="AC249" s="92"/>
    </row>
    <row r="250" spans="29:29" s="84" customFormat="1">
      <c r="AC250" s="92"/>
    </row>
    <row r="251" spans="29:29" s="84" customFormat="1">
      <c r="AC251" s="92"/>
    </row>
    <row r="252" spans="29:29" s="84" customFormat="1">
      <c r="AC252" s="92"/>
    </row>
    <row r="253" spans="29:29" s="84" customFormat="1">
      <c r="AC253" s="92"/>
    </row>
    <row r="254" spans="29:29" s="84" customFormat="1">
      <c r="AC254" s="92"/>
    </row>
    <row r="255" spans="29:29" s="84" customFormat="1">
      <c r="AC255" s="92"/>
    </row>
    <row r="256" spans="29:29" s="84" customFormat="1">
      <c r="AC256" s="92"/>
    </row>
    <row r="257" spans="29:29" s="84" customFormat="1">
      <c r="AC257" s="92"/>
    </row>
    <row r="258" spans="29:29" s="84" customFormat="1">
      <c r="AC258" s="92"/>
    </row>
    <row r="259" spans="29:29" s="84" customFormat="1">
      <c r="AC259" s="92"/>
    </row>
    <row r="260" spans="29:29" s="84" customFormat="1">
      <c r="AC260" s="92"/>
    </row>
    <row r="261" spans="29:29" s="84" customFormat="1">
      <c r="AC261" s="92"/>
    </row>
    <row r="262" spans="29:29" s="84" customFormat="1">
      <c r="AC262" s="92"/>
    </row>
    <row r="263" spans="29:29" s="84" customFormat="1">
      <c r="AC263" s="92"/>
    </row>
    <row r="264" spans="29:29" s="84" customFormat="1">
      <c r="AC264" s="92"/>
    </row>
    <row r="265" spans="29:29" s="84" customFormat="1">
      <c r="AC265" s="92"/>
    </row>
    <row r="266" spans="29:29" s="84" customFormat="1">
      <c r="AC266" s="92"/>
    </row>
    <row r="267" spans="29:29" s="84" customFormat="1">
      <c r="AC267" s="92"/>
    </row>
    <row r="268" spans="29:29" s="84" customFormat="1">
      <c r="AC268" s="92"/>
    </row>
    <row r="269" spans="29:29" s="84" customFormat="1">
      <c r="AC269" s="92"/>
    </row>
    <row r="270" spans="29:29" s="84" customFormat="1">
      <c r="AC270" s="92"/>
    </row>
    <row r="271" spans="29:29" s="84" customFormat="1">
      <c r="AC271" s="92"/>
    </row>
    <row r="272" spans="29:29" s="84" customFormat="1">
      <c r="AC272" s="92"/>
    </row>
    <row r="273" spans="29:29" s="84" customFormat="1">
      <c r="AC273" s="92"/>
    </row>
    <row r="274" spans="29:29" s="84" customFormat="1">
      <c r="AC274" s="92"/>
    </row>
    <row r="275" spans="29:29" s="84" customFormat="1">
      <c r="AC275" s="92"/>
    </row>
    <row r="276" spans="29:29" s="84" customFormat="1">
      <c r="AC276" s="92"/>
    </row>
    <row r="277" spans="29:29" s="84" customFormat="1">
      <c r="AC277" s="92"/>
    </row>
    <row r="278" spans="29:29" s="84" customFormat="1">
      <c r="AC278" s="92"/>
    </row>
    <row r="279" spans="29:29" s="84" customFormat="1">
      <c r="AC279" s="92"/>
    </row>
    <row r="280" spans="29:29" s="84" customFormat="1">
      <c r="AC280" s="92"/>
    </row>
    <row r="281" spans="29:29" s="84" customFormat="1">
      <c r="AC281" s="92"/>
    </row>
    <row r="282" spans="29:29" s="84" customFormat="1">
      <c r="AC282" s="92"/>
    </row>
    <row r="283" spans="29:29" s="84" customFormat="1">
      <c r="AC283" s="92"/>
    </row>
    <row r="284" spans="29:29" s="84" customFormat="1">
      <c r="AC284" s="92"/>
    </row>
    <row r="285" spans="29:29" s="84" customFormat="1">
      <c r="AC285" s="92"/>
    </row>
    <row r="286" spans="29:29" s="84" customFormat="1">
      <c r="AC286" s="92"/>
    </row>
    <row r="287" spans="29:29" s="84" customFormat="1">
      <c r="AC287" s="92"/>
    </row>
    <row r="288" spans="29:29" s="84" customFormat="1">
      <c r="AC288" s="92"/>
    </row>
    <row r="289" spans="29:29" s="84" customFormat="1">
      <c r="AC289" s="92"/>
    </row>
    <row r="290" spans="29:29" s="84" customFormat="1">
      <c r="AC290" s="92"/>
    </row>
    <row r="291" spans="29:29" s="84" customFormat="1">
      <c r="AC291" s="92"/>
    </row>
    <row r="292" spans="29:29" s="84" customFormat="1">
      <c r="AC292" s="92"/>
    </row>
    <row r="293" spans="29:29" s="84" customFormat="1">
      <c r="AC293" s="92"/>
    </row>
    <row r="294" spans="29:29" s="84" customFormat="1">
      <c r="AC294" s="92"/>
    </row>
    <row r="295" spans="29:29" s="84" customFormat="1">
      <c r="AC295" s="92"/>
    </row>
    <row r="296" spans="29:29" s="84" customFormat="1">
      <c r="AC296" s="92"/>
    </row>
    <row r="297" spans="29:29" s="84" customFormat="1">
      <c r="AC297" s="92"/>
    </row>
    <row r="298" spans="29:29" s="84" customFormat="1">
      <c r="AC298" s="92"/>
    </row>
    <row r="299" spans="29:29" s="84" customFormat="1">
      <c r="AC299" s="92"/>
    </row>
    <row r="300" spans="29:29" s="84" customFormat="1">
      <c r="AC300" s="92"/>
    </row>
  </sheetData>
  <sheetProtection algorithmName="SHA-512" hashValue="SLoFJNMqO2+ifQFXBmxEuZThCtwe8elNf4jwgC7XTKEuuYbiEv/2wzdj75Knhdc4cN47Ql3wOIPQ4reb6fumvg==" saltValue="oK/MYL4EffpYJGp6qSbcnA==" spinCount="100000" sheet="1" objects="1" scenarios="1" selectLockedCells="1"/>
  <mergeCells count="95">
    <mergeCell ref="R45:T49"/>
    <mergeCell ref="G52:I52"/>
    <mergeCell ref="L52:P52"/>
    <mergeCell ref="C2:D4"/>
    <mergeCell ref="L48:P48"/>
    <mergeCell ref="G49:I49"/>
    <mergeCell ref="L49:P49"/>
    <mergeCell ref="G50:I50"/>
    <mergeCell ref="L50:P50"/>
    <mergeCell ref="G51:I51"/>
    <mergeCell ref="L51:P51"/>
    <mergeCell ref="G44:I44"/>
    <mergeCell ref="L44:P44"/>
    <mergeCell ref="G45:I45"/>
    <mergeCell ref="L45:P45"/>
    <mergeCell ref="G46:I46"/>
    <mergeCell ref="L46:P46"/>
    <mergeCell ref="G47:I47"/>
    <mergeCell ref="L47:P47"/>
    <mergeCell ref="G48:I48"/>
    <mergeCell ref="G36:I36"/>
    <mergeCell ref="L36:P36"/>
    <mergeCell ref="G37:I37"/>
    <mergeCell ref="L37:P37"/>
    <mergeCell ref="L40:P40"/>
    <mergeCell ref="R37:U44"/>
    <mergeCell ref="G38:I38"/>
    <mergeCell ref="L38:P38"/>
    <mergeCell ref="G39:I39"/>
    <mergeCell ref="L39:P39"/>
    <mergeCell ref="G40:I40"/>
    <mergeCell ref="G43:I43"/>
    <mergeCell ref="L43:P43"/>
    <mergeCell ref="G41:I41"/>
    <mergeCell ref="L41:P41"/>
    <mergeCell ref="G42:I42"/>
    <mergeCell ref="L42:P42"/>
    <mergeCell ref="R32:T33"/>
    <mergeCell ref="G33:I33"/>
    <mergeCell ref="L33:P33"/>
    <mergeCell ref="B34:B35"/>
    <mergeCell ref="G34:I34"/>
    <mergeCell ref="L34:P34"/>
    <mergeCell ref="R34:T35"/>
    <mergeCell ref="G35:I35"/>
    <mergeCell ref="L35:P35"/>
    <mergeCell ref="G30:I30"/>
    <mergeCell ref="L30:P30"/>
    <mergeCell ref="G31:I31"/>
    <mergeCell ref="L31:P31"/>
    <mergeCell ref="B32:B33"/>
    <mergeCell ref="G32:I32"/>
    <mergeCell ref="L32:P32"/>
    <mergeCell ref="G29:I29"/>
    <mergeCell ref="L29:P29"/>
    <mergeCell ref="C21:D21"/>
    <mergeCell ref="R22:T23"/>
    <mergeCell ref="U22:U23"/>
    <mergeCell ref="J26:K26"/>
    <mergeCell ref="G27:I27"/>
    <mergeCell ref="L27:P27"/>
    <mergeCell ref="G28:I28"/>
    <mergeCell ref="L28:P28"/>
    <mergeCell ref="C12:D12"/>
    <mergeCell ref="C13:D13"/>
    <mergeCell ref="B24:B25"/>
    <mergeCell ref="R24:T25"/>
    <mergeCell ref="U24:U25"/>
    <mergeCell ref="C15:D15"/>
    <mergeCell ref="C16:D16"/>
    <mergeCell ref="C17:D17"/>
    <mergeCell ref="C18:D18"/>
    <mergeCell ref="C19:D19"/>
    <mergeCell ref="C20:D20"/>
    <mergeCell ref="C14:D14"/>
    <mergeCell ref="P3:P4"/>
    <mergeCell ref="Q3:Q4"/>
    <mergeCell ref="C5:D5"/>
    <mergeCell ref="C6:D6"/>
    <mergeCell ref="C7:D7"/>
    <mergeCell ref="N3:N4"/>
    <mergeCell ref="O3:O4"/>
    <mergeCell ref="I3:I4"/>
    <mergeCell ref="J3:J4"/>
    <mergeCell ref="L3:L4"/>
    <mergeCell ref="M3:M4"/>
    <mergeCell ref="F3:F4"/>
    <mergeCell ref="G3:G4"/>
    <mergeCell ref="H3:H4"/>
    <mergeCell ref="C9:D9"/>
    <mergeCell ref="C10:D10"/>
    <mergeCell ref="C11:D11"/>
    <mergeCell ref="B2:B4"/>
    <mergeCell ref="E3:E4"/>
    <mergeCell ref="C8:D8"/>
  </mergeCells>
  <conditionalFormatting sqref="B6">
    <cfRule type="expression" dxfId="127" priority="7">
      <formula>$L$6&gt;0</formula>
    </cfRule>
  </conditionalFormatting>
  <conditionalFormatting sqref="B7">
    <cfRule type="expression" dxfId="126" priority="8">
      <formula>$L$7&gt;0</formula>
    </cfRule>
  </conditionalFormatting>
  <conditionalFormatting sqref="B8">
    <cfRule type="expression" dxfId="125" priority="9" stopIfTrue="1">
      <formula>$L$8&gt;0</formula>
    </cfRule>
  </conditionalFormatting>
  <conditionalFormatting sqref="B9">
    <cfRule type="expression" dxfId="124" priority="10" stopIfTrue="1">
      <formula>$L$9&gt;0</formula>
    </cfRule>
  </conditionalFormatting>
  <conditionalFormatting sqref="B10">
    <cfRule type="expression" dxfId="123" priority="11">
      <formula>$L$10&gt;0</formula>
    </cfRule>
  </conditionalFormatting>
  <conditionalFormatting sqref="B11">
    <cfRule type="expression" dxfId="122" priority="12">
      <formula>$L$11&gt;0</formula>
    </cfRule>
  </conditionalFormatting>
  <conditionalFormatting sqref="B12">
    <cfRule type="expression" dxfId="121" priority="13" stopIfTrue="1">
      <formula>$L$12&gt;0</formula>
    </cfRule>
  </conditionalFormatting>
  <conditionalFormatting sqref="B13">
    <cfRule type="expression" dxfId="120" priority="14">
      <formula>$L$13&gt;0</formula>
    </cfRule>
  </conditionalFormatting>
  <conditionalFormatting sqref="B14">
    <cfRule type="expression" dxfId="119" priority="15" stopIfTrue="1">
      <formula>$L$14&gt;0</formula>
    </cfRule>
  </conditionalFormatting>
  <conditionalFormatting sqref="B15">
    <cfRule type="expression" dxfId="118" priority="16" stopIfTrue="1">
      <formula>$L$15&gt;0</formula>
    </cfRule>
  </conditionalFormatting>
  <conditionalFormatting sqref="B16">
    <cfRule type="expression" dxfId="117" priority="17" stopIfTrue="1">
      <formula>$L$16&gt;0</formula>
    </cfRule>
  </conditionalFormatting>
  <conditionalFormatting sqref="B17">
    <cfRule type="expression" dxfId="116" priority="18">
      <formula>$L$17&gt;0</formula>
    </cfRule>
  </conditionalFormatting>
  <conditionalFormatting sqref="B18">
    <cfRule type="expression" dxfId="115" priority="19" stopIfTrue="1">
      <formula>$L$18&gt;0</formula>
    </cfRule>
  </conditionalFormatting>
  <conditionalFormatting sqref="B19">
    <cfRule type="expression" dxfId="114" priority="6">
      <formula>$L$19&gt;0</formula>
    </cfRule>
  </conditionalFormatting>
  <conditionalFormatting sqref="B20">
    <cfRule type="expression" dxfId="113" priority="5">
      <formula>$L$20&gt;0</formula>
    </cfRule>
  </conditionalFormatting>
  <conditionalFormatting sqref="C2:D4">
    <cfRule type="cellIs" dxfId="112" priority="1" operator="equal">
      <formula>0</formula>
    </cfRule>
  </conditionalFormatting>
  <conditionalFormatting sqref="O22:O23">
    <cfRule type="expression" dxfId="111" priority="4">
      <formula>$K$6=$AC$3</formula>
    </cfRule>
  </conditionalFormatting>
  <conditionalFormatting sqref="R24:T25">
    <cfRule type="expression" dxfId="110" priority="2" stopIfTrue="1">
      <formula>$U$24&gt;0</formula>
    </cfRule>
  </conditionalFormatting>
  <conditionalFormatting sqref="U24:U25">
    <cfRule type="cellIs" dxfId="109" priority="3" operator="greaterThan">
      <formula>0</formula>
    </cfRule>
  </conditionalFormatting>
  <hyperlinks>
    <hyperlink ref="I58" r:id="rId1" display="Click Here, or visit www." xr:uid="{2CBDF5E0-1F3C-514A-85FF-7D61AA15B766}"/>
    <hyperlink ref="H58" r:id="rId2" xr:uid="{E09D2C5F-C9F6-C84F-B71E-58331BC0B840}"/>
  </hyperlinks>
  <pageMargins left="0.7" right="0.7" top="0.75" bottom="0.75" header="0.3" footer="0.3"/>
  <pageSetup scale="40" orientation="landscape" horizontalDpi="4294967292" verticalDpi="429496729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CB6A9-60F4-D041-B8F6-7435CC8A3662}">
  <sheetPr>
    <tabColor theme="6"/>
    <pageSetUpPr fitToPage="1"/>
  </sheetPr>
  <dimension ref="B1:AF300"/>
  <sheetViews>
    <sheetView showRowColHeaders="0" zoomScale="97" zoomScaleNormal="97" zoomScaleSheetLayoutView="100" zoomScalePageLayoutView="110" workbookViewId="0">
      <selection activeCell="B6" sqref="B6"/>
    </sheetView>
  </sheetViews>
  <sheetFormatPr baseColWidth="10" defaultColWidth="8" defaultRowHeight="13"/>
  <cols>
    <col min="1" max="1" width="2.6640625" style="84" customWidth="1"/>
    <col min="2" max="2" width="41.6640625" style="84" customWidth="1"/>
    <col min="3" max="3" width="5.1640625" style="84" customWidth="1"/>
    <col min="4" max="4" width="9.1640625" style="84" customWidth="1"/>
    <col min="5" max="7" width="14.1640625" style="84" customWidth="1"/>
    <col min="8" max="8" width="15" style="84" customWidth="1"/>
    <col min="9" max="10" width="13.33203125" style="84" customWidth="1"/>
    <col min="11" max="11" width="15" style="84" customWidth="1"/>
    <col min="12" max="12" width="13.33203125" style="84" customWidth="1"/>
    <col min="13" max="14" width="13.5" style="84" customWidth="1"/>
    <col min="15" max="15" width="11.6640625" style="84" customWidth="1"/>
    <col min="16" max="17" width="12.5" style="84" customWidth="1"/>
    <col min="18" max="20" width="13.33203125" style="84" customWidth="1"/>
    <col min="21" max="21" width="15" style="84" customWidth="1"/>
    <col min="22" max="22" width="20" style="84" bestFit="1" customWidth="1"/>
    <col min="23" max="23" width="16" style="84" customWidth="1"/>
    <col min="24" max="24" width="15.5" style="85" customWidth="1"/>
    <col min="25" max="25" width="44.5" style="84" bestFit="1" customWidth="1"/>
    <col min="26" max="26" width="14.33203125" style="84" bestFit="1" customWidth="1"/>
    <col min="27" max="27" width="16.33203125" style="84" customWidth="1"/>
    <col min="28" max="28" width="8.5" style="84" bestFit="1" customWidth="1"/>
    <col min="29" max="29" width="44.83203125" style="84" hidden="1" customWidth="1"/>
    <col min="30" max="30" width="9" style="84" bestFit="1" customWidth="1"/>
    <col min="31" max="33" width="8" style="84"/>
    <col min="34" max="34" width="9.33203125" style="84" bestFit="1" customWidth="1"/>
    <col min="35" max="16384" width="8" style="84"/>
  </cols>
  <sheetData>
    <row r="1" spans="2:29" ht="106" customHeight="1" thickTop="1">
      <c r="B1" s="82"/>
      <c r="C1" s="83"/>
      <c r="D1" s="83"/>
      <c r="E1" s="83"/>
      <c r="F1" s="83"/>
      <c r="G1" s="83"/>
      <c r="H1" s="83"/>
      <c r="I1" s="83"/>
      <c r="J1" s="83"/>
      <c r="K1" s="83"/>
      <c r="L1" s="83"/>
      <c r="M1" s="83"/>
      <c r="N1" s="83"/>
      <c r="O1" s="83"/>
      <c r="P1" s="83"/>
      <c r="Q1" s="83"/>
      <c r="R1" s="83"/>
      <c r="S1" s="83"/>
      <c r="T1" s="83"/>
      <c r="U1" s="163"/>
    </row>
    <row r="2" spans="2:29" ht="32" customHeight="1">
      <c r="B2" s="890" t="s">
        <v>244</v>
      </c>
      <c r="C2" s="881">
        <f>Info!L11</f>
        <v>2025</v>
      </c>
      <c r="D2" s="881"/>
      <c r="E2" s="86"/>
      <c r="F2" s="86"/>
      <c r="G2" s="86"/>
      <c r="H2" s="86"/>
      <c r="I2" s="86"/>
      <c r="J2" s="86"/>
      <c r="K2" s="86"/>
      <c r="L2" s="86"/>
      <c r="M2" s="86"/>
      <c r="N2" s="86"/>
      <c r="O2" s="86"/>
      <c r="P2" s="86"/>
      <c r="Q2" s="86"/>
      <c r="R2" s="87"/>
      <c r="S2" s="86"/>
      <c r="T2" s="86"/>
      <c r="U2" s="162"/>
    </row>
    <row r="3" spans="2:29" ht="52" customHeight="1">
      <c r="B3" s="890"/>
      <c r="C3" s="881"/>
      <c r="D3" s="881"/>
      <c r="E3" s="642"/>
      <c r="F3" s="642"/>
      <c r="G3" s="642"/>
      <c r="H3" s="642"/>
      <c r="I3" s="642"/>
      <c r="J3" s="642"/>
      <c r="K3" s="147"/>
      <c r="L3" s="642"/>
      <c r="M3" s="642"/>
      <c r="N3" s="642"/>
      <c r="O3" s="642"/>
      <c r="P3" s="642"/>
      <c r="Q3" s="642"/>
      <c r="R3" s="148"/>
      <c r="S3" s="148"/>
      <c r="T3" s="164" t="str">
        <f>Info!N3</f>
        <v>v 4.01 /</v>
      </c>
      <c r="U3" s="165">
        <f>Info!O3</f>
        <v>2025</v>
      </c>
      <c r="W3" s="85"/>
      <c r="X3" s="84"/>
      <c r="AC3" s="88">
        <f>K4+0</f>
        <v>30</v>
      </c>
    </row>
    <row r="4" spans="2:29" s="89" customFormat="1" ht="15" customHeight="1">
      <c r="B4" s="891"/>
      <c r="C4" s="882"/>
      <c r="D4" s="882"/>
      <c r="E4" s="643"/>
      <c r="F4" s="643"/>
      <c r="G4" s="643"/>
      <c r="H4" s="643"/>
      <c r="I4" s="643"/>
      <c r="J4" s="643"/>
      <c r="K4" s="427">
        <v>30</v>
      </c>
      <c r="L4" s="643"/>
      <c r="M4" s="643"/>
      <c r="N4" s="643"/>
      <c r="O4" s="643"/>
      <c r="P4" s="643"/>
      <c r="Q4" s="643"/>
      <c r="R4" s="145">
        <f>'Breakdown '!I112</f>
        <v>0.25</v>
      </c>
      <c r="S4" s="145">
        <f>'Breakdown '!I113</f>
        <v>0.1</v>
      </c>
      <c r="T4" s="145">
        <f>'Breakdown '!I114</f>
        <v>0.05</v>
      </c>
      <c r="U4" s="149"/>
    </row>
    <row r="5" spans="2:29" s="90" customFormat="1" ht="32" customHeight="1" thickBot="1">
      <c r="B5" s="429" t="s">
        <v>5</v>
      </c>
      <c r="C5" s="821" t="s">
        <v>6</v>
      </c>
      <c r="D5" s="822"/>
      <c r="E5" s="70" t="s">
        <v>88</v>
      </c>
      <c r="F5" s="71" t="s">
        <v>89</v>
      </c>
      <c r="G5" s="72" t="s">
        <v>7</v>
      </c>
      <c r="H5" s="73" t="s">
        <v>8</v>
      </c>
      <c r="I5" s="74" t="s">
        <v>94</v>
      </c>
      <c r="J5" s="75" t="s">
        <v>95</v>
      </c>
      <c r="K5" s="75" t="s">
        <v>93</v>
      </c>
      <c r="L5" s="76" t="s">
        <v>9</v>
      </c>
      <c r="M5" s="71" t="s">
        <v>11</v>
      </c>
      <c r="N5" s="71" t="s">
        <v>10</v>
      </c>
      <c r="O5" s="74" t="s">
        <v>216</v>
      </c>
      <c r="P5" s="70" t="s">
        <v>12</v>
      </c>
      <c r="Q5" s="77" t="s">
        <v>13</v>
      </c>
      <c r="R5" s="70" t="str">
        <f>'Breakdown '!J112</f>
        <v>Taxes</v>
      </c>
      <c r="S5" s="71" t="str">
        <f>'Breakdown '!J113</f>
        <v>Cushion</v>
      </c>
      <c r="T5" s="78" t="str">
        <f>'Breakdown '!J114</f>
        <v>Retirement</v>
      </c>
      <c r="U5" s="79" t="s">
        <v>14</v>
      </c>
    </row>
    <row r="6" spans="2:29" ht="16" customHeight="1">
      <c r="B6" s="286" t="s">
        <v>92</v>
      </c>
      <c r="C6" s="823">
        <f t="shared" ref="C6:C20" si="0">SUM(E6:G6)</f>
        <v>0</v>
      </c>
      <c r="D6" s="824"/>
      <c r="E6" s="35"/>
      <c r="F6" s="36"/>
      <c r="G6" s="37"/>
      <c r="H6" s="497" t="str">
        <f t="shared" ref="H6:H20" si="1">IF(E6&gt;0,1,"-")</f>
        <v>-</v>
      </c>
      <c r="I6" s="38"/>
      <c r="J6" s="39"/>
      <c r="K6" s="498" t="str">
        <f>IF(J6+K4=AC3, "-", SUM(J6,K4))</f>
        <v>-</v>
      </c>
      <c r="L6" s="40"/>
      <c r="M6" s="322"/>
      <c r="N6" s="41"/>
      <c r="O6" s="499" t="str">
        <f t="shared" ref="O6:O20" si="2">IF(K6="-", "-", J6-I6+1)</f>
        <v>-</v>
      </c>
      <c r="P6" s="500" t="str">
        <f t="shared" ref="P6:P20" si="3">IF(H6=1,O6, "-")</f>
        <v>-</v>
      </c>
      <c r="Q6" s="501" t="str">
        <f>IF(F6&gt;0, O6, "-")</f>
        <v>-</v>
      </c>
      <c r="R6" s="431">
        <f t="shared" ref="R6:R20" si="4">IF(H6=1,PRODUCT(E6,$R$4),0)</f>
        <v>0</v>
      </c>
      <c r="S6" s="64">
        <f t="shared" ref="S6:S20" si="5">(E6+F6)*$S$4</f>
        <v>0</v>
      </c>
      <c r="T6" s="433">
        <f t="shared" ref="T6:T20" si="6">(E6+F6)*$T$4</f>
        <v>0</v>
      </c>
      <c r="U6" s="502">
        <f t="shared" ref="U6:U13" si="7">E6+F6-R6-S6-T6</f>
        <v>0</v>
      </c>
      <c r="W6" s="85"/>
      <c r="X6" s="91"/>
      <c r="Y6" s="91"/>
      <c r="Z6" s="91"/>
      <c r="AA6" s="91"/>
      <c r="AB6" s="92"/>
    </row>
    <row r="7" spans="2:29" ht="16" customHeight="1">
      <c r="B7" s="286" t="s">
        <v>92</v>
      </c>
      <c r="C7" s="825">
        <f t="shared" si="0"/>
        <v>0</v>
      </c>
      <c r="D7" s="826"/>
      <c r="E7" s="42"/>
      <c r="F7" s="43"/>
      <c r="G7" s="44"/>
      <c r="H7" s="503" t="str">
        <f t="shared" si="1"/>
        <v>-</v>
      </c>
      <c r="I7" s="51"/>
      <c r="J7" s="46"/>
      <c r="K7" s="504" t="str">
        <f>IF(J7+K4=AC3, "-", SUM(J7,K4))</f>
        <v>-</v>
      </c>
      <c r="L7" s="47"/>
      <c r="M7" s="323"/>
      <c r="N7" s="48"/>
      <c r="O7" s="505" t="str">
        <f t="shared" si="2"/>
        <v>-</v>
      </c>
      <c r="P7" s="506" t="str">
        <f t="shared" si="3"/>
        <v>-</v>
      </c>
      <c r="Q7" s="507" t="str">
        <f t="shared" ref="Q7:Q20" si="8">IF(F7&gt;0, O7,"-")</f>
        <v>-</v>
      </c>
      <c r="R7" s="440">
        <f t="shared" si="4"/>
        <v>0</v>
      </c>
      <c r="S7" s="65">
        <f t="shared" si="5"/>
        <v>0</v>
      </c>
      <c r="T7" s="441">
        <f t="shared" si="6"/>
        <v>0</v>
      </c>
      <c r="U7" s="508">
        <f t="shared" si="7"/>
        <v>0</v>
      </c>
      <c r="W7" s="85"/>
      <c r="X7" s="91"/>
      <c r="Y7" s="91"/>
      <c r="Z7" s="91"/>
      <c r="AA7" s="91"/>
      <c r="AB7" s="92"/>
    </row>
    <row r="8" spans="2:29" ht="16" customHeight="1">
      <c r="B8" s="286" t="s">
        <v>92</v>
      </c>
      <c r="C8" s="811">
        <f t="shared" si="0"/>
        <v>0</v>
      </c>
      <c r="D8" s="812"/>
      <c r="E8" s="35"/>
      <c r="F8" s="36"/>
      <c r="G8" s="37"/>
      <c r="H8" s="497" t="str">
        <f t="shared" si="1"/>
        <v>-</v>
      </c>
      <c r="I8" s="49"/>
      <c r="J8" s="50"/>
      <c r="K8" s="498" t="str">
        <f>IF(J8+K4=AC3, "-", SUM(J8,K4))</f>
        <v>-</v>
      </c>
      <c r="L8" s="40"/>
      <c r="M8" s="322"/>
      <c r="N8" s="41"/>
      <c r="O8" s="499" t="str">
        <f t="shared" si="2"/>
        <v>-</v>
      </c>
      <c r="P8" s="500" t="str">
        <f t="shared" si="3"/>
        <v>-</v>
      </c>
      <c r="Q8" s="501" t="str">
        <f t="shared" si="8"/>
        <v>-</v>
      </c>
      <c r="R8" s="431">
        <f t="shared" si="4"/>
        <v>0</v>
      </c>
      <c r="S8" s="64">
        <f t="shared" si="5"/>
        <v>0</v>
      </c>
      <c r="T8" s="433">
        <f t="shared" si="6"/>
        <v>0</v>
      </c>
      <c r="U8" s="502">
        <f t="shared" si="7"/>
        <v>0</v>
      </c>
      <c r="W8" s="85"/>
      <c r="X8" s="91"/>
      <c r="Y8" s="91"/>
      <c r="Z8" s="91"/>
      <c r="AA8" s="91"/>
      <c r="AB8" s="92"/>
    </row>
    <row r="9" spans="2:29" ht="16" customHeight="1">
      <c r="B9" s="286" t="s">
        <v>92</v>
      </c>
      <c r="C9" s="825">
        <f t="shared" si="0"/>
        <v>0</v>
      </c>
      <c r="D9" s="826"/>
      <c r="E9" s="42"/>
      <c r="F9" s="43"/>
      <c r="G9" s="44"/>
      <c r="H9" s="503" t="str">
        <f t="shared" si="1"/>
        <v>-</v>
      </c>
      <c r="I9" s="51"/>
      <c r="J9" s="46"/>
      <c r="K9" s="504" t="str">
        <f>IF(J9+K4=AC3, "-", SUM(J9,K4))</f>
        <v>-</v>
      </c>
      <c r="L9" s="52"/>
      <c r="M9" s="323"/>
      <c r="N9" s="48"/>
      <c r="O9" s="505" t="str">
        <f t="shared" si="2"/>
        <v>-</v>
      </c>
      <c r="P9" s="506" t="str">
        <f t="shared" si="3"/>
        <v>-</v>
      </c>
      <c r="Q9" s="507" t="str">
        <f t="shared" si="8"/>
        <v>-</v>
      </c>
      <c r="R9" s="440">
        <f t="shared" si="4"/>
        <v>0</v>
      </c>
      <c r="S9" s="65">
        <f t="shared" si="5"/>
        <v>0</v>
      </c>
      <c r="T9" s="441">
        <f t="shared" si="6"/>
        <v>0</v>
      </c>
      <c r="U9" s="508">
        <f t="shared" si="7"/>
        <v>0</v>
      </c>
      <c r="W9" s="85"/>
      <c r="X9" s="91"/>
      <c r="Y9" s="91"/>
      <c r="Z9" s="91"/>
      <c r="AA9" s="91"/>
      <c r="AB9" s="92"/>
    </row>
    <row r="10" spans="2:29" ht="16" customHeight="1">
      <c r="B10" s="286" t="s">
        <v>92</v>
      </c>
      <c r="C10" s="811">
        <f t="shared" si="0"/>
        <v>0</v>
      </c>
      <c r="D10" s="812"/>
      <c r="E10" s="35"/>
      <c r="F10" s="36"/>
      <c r="G10" s="37"/>
      <c r="H10" s="497" t="str">
        <f t="shared" si="1"/>
        <v>-</v>
      </c>
      <c r="I10" s="38"/>
      <c r="J10" s="39"/>
      <c r="K10" s="498" t="str">
        <f>IF(J10+K4=AC3, "-", SUM(J10,K4))</f>
        <v>-</v>
      </c>
      <c r="L10" s="40"/>
      <c r="M10" s="322"/>
      <c r="N10" s="41"/>
      <c r="O10" s="499" t="str">
        <f t="shared" si="2"/>
        <v>-</v>
      </c>
      <c r="P10" s="500" t="str">
        <f t="shared" si="3"/>
        <v>-</v>
      </c>
      <c r="Q10" s="501" t="str">
        <f t="shared" si="8"/>
        <v>-</v>
      </c>
      <c r="R10" s="431">
        <f t="shared" si="4"/>
        <v>0</v>
      </c>
      <c r="S10" s="64">
        <f t="shared" si="5"/>
        <v>0</v>
      </c>
      <c r="T10" s="433">
        <f t="shared" si="6"/>
        <v>0</v>
      </c>
      <c r="U10" s="502">
        <f t="shared" si="7"/>
        <v>0</v>
      </c>
      <c r="W10" s="85"/>
      <c r="X10" s="91"/>
      <c r="Y10" s="91"/>
      <c r="Z10" s="91"/>
      <c r="AA10" s="91"/>
      <c r="AB10" s="92"/>
    </row>
    <row r="11" spans="2:29" ht="16" customHeight="1">
      <c r="B11" s="286" t="s">
        <v>92</v>
      </c>
      <c r="C11" s="825">
        <f t="shared" si="0"/>
        <v>0</v>
      </c>
      <c r="D11" s="826"/>
      <c r="E11" s="42"/>
      <c r="F11" s="43"/>
      <c r="G11" s="44"/>
      <c r="H11" s="503" t="str">
        <f t="shared" si="1"/>
        <v>-</v>
      </c>
      <c r="I11" s="45"/>
      <c r="J11" s="46"/>
      <c r="K11" s="504" t="str">
        <f>IF(J11+K4=AC3, "-", SUM(J11,K4))</f>
        <v>-</v>
      </c>
      <c r="L11" s="47"/>
      <c r="M11" s="323"/>
      <c r="N11" s="48"/>
      <c r="O11" s="505" t="str">
        <f t="shared" si="2"/>
        <v>-</v>
      </c>
      <c r="P11" s="506" t="str">
        <f t="shared" si="3"/>
        <v>-</v>
      </c>
      <c r="Q11" s="507" t="str">
        <f t="shared" si="8"/>
        <v>-</v>
      </c>
      <c r="R11" s="440">
        <f t="shared" si="4"/>
        <v>0</v>
      </c>
      <c r="S11" s="65">
        <f t="shared" si="5"/>
        <v>0</v>
      </c>
      <c r="T11" s="441">
        <f t="shared" si="6"/>
        <v>0</v>
      </c>
      <c r="U11" s="508">
        <f t="shared" si="7"/>
        <v>0</v>
      </c>
      <c r="W11" s="85"/>
      <c r="X11" s="91"/>
      <c r="Y11" s="91"/>
      <c r="Z11" s="91"/>
      <c r="AA11" s="91"/>
      <c r="AB11" s="92"/>
    </row>
    <row r="12" spans="2:29" ht="16" customHeight="1">
      <c r="B12" s="286" t="s">
        <v>92</v>
      </c>
      <c r="C12" s="811">
        <f t="shared" si="0"/>
        <v>0</v>
      </c>
      <c r="D12" s="812"/>
      <c r="E12" s="35"/>
      <c r="F12" s="36"/>
      <c r="G12" s="37"/>
      <c r="H12" s="497" t="str">
        <f t="shared" si="1"/>
        <v>-</v>
      </c>
      <c r="I12" s="49"/>
      <c r="J12" s="50"/>
      <c r="K12" s="498" t="str">
        <f>IF(J12+K4=AC3, "-", SUM(J12,K4))</f>
        <v>-</v>
      </c>
      <c r="L12" s="40"/>
      <c r="M12" s="322"/>
      <c r="N12" s="41"/>
      <c r="O12" s="499" t="str">
        <f t="shared" si="2"/>
        <v>-</v>
      </c>
      <c r="P12" s="500" t="str">
        <f t="shared" si="3"/>
        <v>-</v>
      </c>
      <c r="Q12" s="501" t="str">
        <f t="shared" si="8"/>
        <v>-</v>
      </c>
      <c r="R12" s="431">
        <f t="shared" si="4"/>
        <v>0</v>
      </c>
      <c r="S12" s="64">
        <f t="shared" si="5"/>
        <v>0</v>
      </c>
      <c r="T12" s="433">
        <f t="shared" si="6"/>
        <v>0</v>
      </c>
      <c r="U12" s="502">
        <f t="shared" si="7"/>
        <v>0</v>
      </c>
      <c r="W12" s="85"/>
      <c r="X12" s="91"/>
      <c r="Y12" s="91"/>
      <c r="Z12" s="91"/>
      <c r="AA12" s="91"/>
      <c r="AB12" s="92"/>
    </row>
    <row r="13" spans="2:29" ht="16" customHeight="1">
      <c r="B13" s="286" t="s">
        <v>92</v>
      </c>
      <c r="C13" s="825">
        <f t="shared" si="0"/>
        <v>0</v>
      </c>
      <c r="D13" s="826"/>
      <c r="E13" s="42"/>
      <c r="F13" s="43"/>
      <c r="G13" s="44"/>
      <c r="H13" s="503" t="str">
        <f t="shared" si="1"/>
        <v>-</v>
      </c>
      <c r="I13" s="45"/>
      <c r="J13" s="46"/>
      <c r="K13" s="504" t="str">
        <f>IF(J13+K4=AC3, "-", SUM(J13,K4))</f>
        <v>-</v>
      </c>
      <c r="L13" s="47"/>
      <c r="M13" s="323"/>
      <c r="N13" s="48"/>
      <c r="O13" s="505" t="str">
        <f t="shared" si="2"/>
        <v>-</v>
      </c>
      <c r="P13" s="506" t="str">
        <f t="shared" si="3"/>
        <v>-</v>
      </c>
      <c r="Q13" s="507" t="str">
        <f t="shared" si="8"/>
        <v>-</v>
      </c>
      <c r="R13" s="440">
        <f t="shared" si="4"/>
        <v>0</v>
      </c>
      <c r="S13" s="65">
        <f t="shared" si="5"/>
        <v>0</v>
      </c>
      <c r="T13" s="441">
        <f t="shared" si="6"/>
        <v>0</v>
      </c>
      <c r="U13" s="508">
        <f t="shared" si="7"/>
        <v>0</v>
      </c>
      <c r="W13" s="85"/>
      <c r="X13" s="91"/>
      <c r="Y13" s="91"/>
      <c r="Z13" s="91"/>
      <c r="AA13" s="91"/>
      <c r="AB13" s="92"/>
    </row>
    <row r="14" spans="2:29" ht="16" customHeight="1">
      <c r="B14" s="286" t="s">
        <v>92</v>
      </c>
      <c r="C14" s="811">
        <f t="shared" si="0"/>
        <v>0</v>
      </c>
      <c r="D14" s="812"/>
      <c r="E14" s="35"/>
      <c r="F14" s="36"/>
      <c r="G14" s="37"/>
      <c r="H14" s="497" t="str">
        <f t="shared" si="1"/>
        <v>-</v>
      </c>
      <c r="I14" s="49"/>
      <c r="J14" s="50"/>
      <c r="K14" s="498" t="str">
        <f>IF(J14+K4=AC3, "-", SUM(J14,K4))</f>
        <v>-</v>
      </c>
      <c r="L14" s="40"/>
      <c r="M14" s="322"/>
      <c r="N14" s="41"/>
      <c r="O14" s="499" t="str">
        <f t="shared" si="2"/>
        <v>-</v>
      </c>
      <c r="P14" s="500" t="str">
        <f t="shared" si="3"/>
        <v>-</v>
      </c>
      <c r="Q14" s="501" t="str">
        <f t="shared" si="8"/>
        <v>-</v>
      </c>
      <c r="R14" s="431">
        <f t="shared" si="4"/>
        <v>0</v>
      </c>
      <c r="S14" s="64">
        <f t="shared" si="5"/>
        <v>0</v>
      </c>
      <c r="T14" s="433">
        <f t="shared" si="6"/>
        <v>0</v>
      </c>
      <c r="U14" s="502">
        <f t="shared" ref="U14:U19" si="9">E14+F14-R14-S14-T14</f>
        <v>0</v>
      </c>
      <c r="W14" s="85"/>
      <c r="X14" s="91"/>
      <c r="Y14" s="91"/>
      <c r="Z14" s="91"/>
      <c r="AA14" s="91"/>
      <c r="AB14" s="92"/>
    </row>
    <row r="15" spans="2:29" ht="16" customHeight="1">
      <c r="B15" s="286" t="s">
        <v>92</v>
      </c>
      <c r="C15" s="825">
        <f t="shared" si="0"/>
        <v>0</v>
      </c>
      <c r="D15" s="826"/>
      <c r="E15" s="42"/>
      <c r="F15" s="43"/>
      <c r="G15" s="44"/>
      <c r="H15" s="503" t="str">
        <f t="shared" si="1"/>
        <v>-</v>
      </c>
      <c r="I15" s="45"/>
      <c r="J15" s="46"/>
      <c r="K15" s="504" t="str">
        <f>IF(J15+K4=AC3, "-", SUM(J15,K4))</f>
        <v>-</v>
      </c>
      <c r="L15" s="47"/>
      <c r="M15" s="323"/>
      <c r="N15" s="48"/>
      <c r="O15" s="505" t="str">
        <f t="shared" si="2"/>
        <v>-</v>
      </c>
      <c r="P15" s="506" t="str">
        <f t="shared" si="3"/>
        <v>-</v>
      </c>
      <c r="Q15" s="507" t="str">
        <f t="shared" si="8"/>
        <v>-</v>
      </c>
      <c r="R15" s="440">
        <f t="shared" si="4"/>
        <v>0</v>
      </c>
      <c r="S15" s="65">
        <f t="shared" si="5"/>
        <v>0</v>
      </c>
      <c r="T15" s="441">
        <f t="shared" si="6"/>
        <v>0</v>
      </c>
      <c r="U15" s="508">
        <f t="shared" si="9"/>
        <v>0</v>
      </c>
      <c r="W15" s="85"/>
      <c r="X15" s="91"/>
      <c r="Y15" s="91"/>
      <c r="Z15" s="91"/>
      <c r="AA15" s="91"/>
      <c r="AB15" s="92"/>
    </row>
    <row r="16" spans="2:29" ht="16" customHeight="1">
      <c r="B16" s="286" t="s">
        <v>92</v>
      </c>
      <c r="C16" s="811">
        <f t="shared" si="0"/>
        <v>0</v>
      </c>
      <c r="D16" s="812"/>
      <c r="E16" s="35"/>
      <c r="F16" s="36"/>
      <c r="G16" s="37"/>
      <c r="H16" s="497" t="str">
        <f t="shared" si="1"/>
        <v>-</v>
      </c>
      <c r="I16" s="49"/>
      <c r="J16" s="50"/>
      <c r="K16" s="498" t="str">
        <f>IF(J16+K4=AC3, "-", SUM(J16,K4))</f>
        <v>-</v>
      </c>
      <c r="L16" s="40"/>
      <c r="M16" s="322"/>
      <c r="N16" s="41"/>
      <c r="O16" s="499" t="str">
        <f t="shared" si="2"/>
        <v>-</v>
      </c>
      <c r="P16" s="500" t="str">
        <f t="shared" si="3"/>
        <v>-</v>
      </c>
      <c r="Q16" s="501" t="str">
        <f t="shared" si="8"/>
        <v>-</v>
      </c>
      <c r="R16" s="431">
        <f t="shared" si="4"/>
        <v>0</v>
      </c>
      <c r="S16" s="64">
        <f t="shared" si="5"/>
        <v>0</v>
      </c>
      <c r="T16" s="433">
        <f t="shared" si="6"/>
        <v>0</v>
      </c>
      <c r="U16" s="502">
        <f t="shared" si="9"/>
        <v>0</v>
      </c>
      <c r="W16" s="85"/>
      <c r="X16" s="91"/>
      <c r="Y16" s="91"/>
      <c r="Z16" s="91"/>
      <c r="AA16" s="91"/>
      <c r="AB16" s="92"/>
    </row>
    <row r="17" spans="2:32" ht="16" customHeight="1">
      <c r="B17" s="286" t="s">
        <v>92</v>
      </c>
      <c r="C17" s="825">
        <f t="shared" si="0"/>
        <v>0</v>
      </c>
      <c r="D17" s="826"/>
      <c r="E17" s="42"/>
      <c r="F17" s="43"/>
      <c r="G17" s="44"/>
      <c r="H17" s="503" t="str">
        <f t="shared" si="1"/>
        <v>-</v>
      </c>
      <c r="I17" s="45"/>
      <c r="J17" s="46"/>
      <c r="K17" s="504" t="str">
        <f>IF(J17+K4=AC3, "-", SUM(J17,K4))</f>
        <v>-</v>
      </c>
      <c r="L17" s="47"/>
      <c r="M17" s="323"/>
      <c r="N17" s="48"/>
      <c r="O17" s="505" t="str">
        <f t="shared" si="2"/>
        <v>-</v>
      </c>
      <c r="P17" s="506" t="str">
        <f t="shared" si="3"/>
        <v>-</v>
      </c>
      <c r="Q17" s="507" t="str">
        <f t="shared" si="8"/>
        <v>-</v>
      </c>
      <c r="R17" s="440">
        <f t="shared" si="4"/>
        <v>0</v>
      </c>
      <c r="S17" s="65">
        <f t="shared" si="5"/>
        <v>0</v>
      </c>
      <c r="T17" s="441">
        <f t="shared" si="6"/>
        <v>0</v>
      </c>
      <c r="U17" s="508">
        <f t="shared" si="9"/>
        <v>0</v>
      </c>
      <c r="W17" s="85"/>
      <c r="X17" s="91"/>
      <c r="Y17" s="91"/>
      <c r="Z17" s="91"/>
      <c r="AA17" s="91"/>
      <c r="AB17" s="92"/>
    </row>
    <row r="18" spans="2:32" ht="16" customHeight="1">
      <c r="B18" s="286" t="s">
        <v>92</v>
      </c>
      <c r="C18" s="811">
        <f t="shared" si="0"/>
        <v>0</v>
      </c>
      <c r="D18" s="812"/>
      <c r="E18" s="35"/>
      <c r="F18" s="36"/>
      <c r="G18" s="37"/>
      <c r="H18" s="497" t="str">
        <f t="shared" si="1"/>
        <v>-</v>
      </c>
      <c r="I18" s="49"/>
      <c r="J18" s="50"/>
      <c r="K18" s="498" t="str">
        <f>IF(J18+K4=AC3, "-", SUM(J18,K4))</f>
        <v>-</v>
      </c>
      <c r="L18" s="40"/>
      <c r="M18" s="322"/>
      <c r="N18" s="41"/>
      <c r="O18" s="499" t="str">
        <f t="shared" si="2"/>
        <v>-</v>
      </c>
      <c r="P18" s="500" t="str">
        <f t="shared" si="3"/>
        <v>-</v>
      </c>
      <c r="Q18" s="501" t="str">
        <f t="shared" si="8"/>
        <v>-</v>
      </c>
      <c r="R18" s="431">
        <f t="shared" si="4"/>
        <v>0</v>
      </c>
      <c r="S18" s="64">
        <f t="shared" si="5"/>
        <v>0</v>
      </c>
      <c r="T18" s="433">
        <f t="shared" si="6"/>
        <v>0</v>
      </c>
      <c r="U18" s="502">
        <f t="shared" si="9"/>
        <v>0</v>
      </c>
      <c r="W18" s="85"/>
      <c r="X18" s="91"/>
      <c r="Y18" s="91"/>
      <c r="Z18" s="91"/>
      <c r="AA18" s="91"/>
      <c r="AB18" s="92"/>
    </row>
    <row r="19" spans="2:32" ht="16" customHeight="1">
      <c r="B19" s="286" t="s">
        <v>92</v>
      </c>
      <c r="C19" s="825">
        <f t="shared" si="0"/>
        <v>0</v>
      </c>
      <c r="D19" s="826"/>
      <c r="E19" s="42"/>
      <c r="F19" s="43"/>
      <c r="G19" s="44"/>
      <c r="H19" s="503" t="str">
        <f t="shared" si="1"/>
        <v>-</v>
      </c>
      <c r="I19" s="45"/>
      <c r="J19" s="46"/>
      <c r="K19" s="504" t="str">
        <f>IF(J19+K4=AC3, "-", SUM(J19,K4))</f>
        <v>-</v>
      </c>
      <c r="L19" s="47"/>
      <c r="M19" s="323"/>
      <c r="N19" s="48"/>
      <c r="O19" s="505" t="str">
        <f t="shared" si="2"/>
        <v>-</v>
      </c>
      <c r="P19" s="506" t="str">
        <f t="shared" si="3"/>
        <v>-</v>
      </c>
      <c r="Q19" s="507" t="str">
        <f t="shared" si="8"/>
        <v>-</v>
      </c>
      <c r="R19" s="440">
        <f t="shared" si="4"/>
        <v>0</v>
      </c>
      <c r="S19" s="65">
        <f t="shared" si="5"/>
        <v>0</v>
      </c>
      <c r="T19" s="441">
        <f t="shared" si="6"/>
        <v>0</v>
      </c>
      <c r="U19" s="508">
        <f t="shared" si="9"/>
        <v>0</v>
      </c>
      <c r="W19" s="85"/>
      <c r="X19" s="91"/>
      <c r="Y19" s="91"/>
      <c r="Z19" s="91"/>
      <c r="AA19" s="91"/>
      <c r="AB19" s="92"/>
    </row>
    <row r="20" spans="2:32" ht="16" customHeight="1">
      <c r="B20" s="286" t="s">
        <v>92</v>
      </c>
      <c r="C20" s="827">
        <f t="shared" si="0"/>
        <v>0</v>
      </c>
      <c r="D20" s="828"/>
      <c r="E20" s="35"/>
      <c r="F20" s="36"/>
      <c r="G20" s="37"/>
      <c r="H20" s="497" t="str">
        <f t="shared" si="1"/>
        <v>-</v>
      </c>
      <c r="I20" s="49"/>
      <c r="J20" s="50"/>
      <c r="K20" s="498" t="str">
        <f>IF(J20+K4=AC3, "-", SUM(J20,K4))</f>
        <v>-</v>
      </c>
      <c r="L20" s="40"/>
      <c r="M20" s="322"/>
      <c r="N20" s="41"/>
      <c r="O20" s="499" t="str">
        <f t="shared" si="2"/>
        <v>-</v>
      </c>
      <c r="P20" s="500" t="str">
        <f t="shared" si="3"/>
        <v>-</v>
      </c>
      <c r="Q20" s="501" t="str">
        <f t="shared" si="8"/>
        <v>-</v>
      </c>
      <c r="R20" s="431">
        <f t="shared" si="4"/>
        <v>0</v>
      </c>
      <c r="S20" s="64">
        <f t="shared" si="5"/>
        <v>0</v>
      </c>
      <c r="T20" s="433">
        <f t="shared" si="6"/>
        <v>0</v>
      </c>
      <c r="U20" s="502">
        <f>E20+F20-R20-S20-T20</f>
        <v>0</v>
      </c>
      <c r="W20" s="85"/>
      <c r="X20" s="91"/>
      <c r="Y20" s="91"/>
      <c r="Z20" s="91"/>
      <c r="AA20" s="91"/>
      <c r="AB20" s="92"/>
    </row>
    <row r="21" spans="2:32" s="96" customFormat="1" ht="32" customHeight="1" thickBot="1">
      <c r="B21" s="68" t="s">
        <v>3</v>
      </c>
      <c r="C21" s="829">
        <f>SUM(C6:D20)</f>
        <v>0</v>
      </c>
      <c r="D21" s="830"/>
      <c r="E21" s="56">
        <f>SUM(E6:E20)</f>
        <v>0</v>
      </c>
      <c r="F21" s="57">
        <f>SUM(F6:F20)</f>
        <v>0</v>
      </c>
      <c r="G21" s="58">
        <f>SUM(G6:G20)</f>
        <v>0</v>
      </c>
      <c r="H21" s="59">
        <f>SUM(H6:H20)</f>
        <v>0</v>
      </c>
      <c r="I21" s="93"/>
      <c r="J21" s="94"/>
      <c r="K21" s="94"/>
      <c r="L21" s="95"/>
      <c r="M21" s="453">
        <f t="shared" ref="M21:U21" si="10">SUM(M6:M20)</f>
        <v>0</v>
      </c>
      <c r="N21" s="60">
        <f t="shared" si="10"/>
        <v>0</v>
      </c>
      <c r="O21" s="61">
        <f t="shared" si="10"/>
        <v>0</v>
      </c>
      <c r="P21" s="62">
        <f t="shared" si="10"/>
        <v>0</v>
      </c>
      <c r="Q21" s="63">
        <f t="shared" si="10"/>
        <v>0</v>
      </c>
      <c r="R21" s="55">
        <f t="shared" si="10"/>
        <v>0</v>
      </c>
      <c r="S21" s="66">
        <f t="shared" si="10"/>
        <v>0</v>
      </c>
      <c r="T21" s="66">
        <f t="shared" si="10"/>
        <v>0</v>
      </c>
      <c r="U21" s="67">
        <f t="shared" si="10"/>
        <v>0</v>
      </c>
    </row>
    <row r="22" spans="2:32" ht="15" customHeight="1" thickTop="1">
      <c r="B22" s="158"/>
      <c r="C22" s="157"/>
      <c r="D22" s="97"/>
      <c r="E22" s="98"/>
      <c r="F22" s="99"/>
      <c r="G22" s="99"/>
      <c r="H22" s="100"/>
      <c r="I22" s="101"/>
      <c r="J22" s="101"/>
      <c r="K22" s="101"/>
      <c r="Q22" s="157"/>
      <c r="R22" s="831" t="s">
        <v>38</v>
      </c>
      <c r="S22" s="831"/>
      <c r="T22" s="831"/>
      <c r="U22" s="833">
        <f>'Breakdown '!D32</f>
        <v>6438.35</v>
      </c>
      <c r="X22" s="84"/>
      <c r="AF22" s="92"/>
    </row>
    <row r="23" spans="2:32" ht="17" customHeight="1">
      <c r="B23" s="104"/>
      <c r="D23" s="97"/>
      <c r="E23" s="98"/>
      <c r="F23" s="99"/>
      <c r="G23" s="99"/>
      <c r="H23" s="100"/>
      <c r="I23" s="101"/>
      <c r="J23" s="101"/>
      <c r="K23" s="101"/>
      <c r="M23" s="102"/>
      <c r="N23" s="102"/>
      <c r="R23" s="832"/>
      <c r="S23" s="832"/>
      <c r="T23" s="832"/>
      <c r="U23" s="834"/>
      <c r="X23" s="84"/>
      <c r="AF23" s="92"/>
    </row>
    <row r="24" spans="2:32" ht="17" customHeight="1">
      <c r="B24" s="835" t="s">
        <v>143</v>
      </c>
      <c r="C24" s="160"/>
      <c r="D24" s="97"/>
      <c r="R24" s="837" t="s">
        <v>125</v>
      </c>
      <c r="S24" s="838"/>
      <c r="T24" s="838"/>
      <c r="U24" s="841">
        <f>U21-U22</f>
        <v>-6438.35</v>
      </c>
      <c r="X24" s="84"/>
      <c r="AF24" s="92"/>
    </row>
    <row r="25" spans="2:32" ht="20" customHeight="1" thickBot="1">
      <c r="B25" s="836"/>
      <c r="C25" s="161"/>
      <c r="E25" s="98"/>
      <c r="F25" s="99"/>
      <c r="G25" s="99"/>
      <c r="H25" s="100"/>
      <c r="I25" s="101"/>
      <c r="J25" s="101"/>
      <c r="K25" s="101"/>
      <c r="Q25" s="159"/>
      <c r="R25" s="839"/>
      <c r="S25" s="840"/>
      <c r="T25" s="840"/>
      <c r="U25" s="842"/>
      <c r="X25" s="84"/>
      <c r="AE25" s="92"/>
    </row>
    <row r="26" spans="2:32" ht="24" customHeight="1" thickTop="1">
      <c r="B26" s="104"/>
      <c r="E26" s="150"/>
      <c r="F26" s="151"/>
      <c r="G26" s="151"/>
      <c r="H26" s="151"/>
      <c r="I26" s="151"/>
      <c r="J26" s="850" t="s">
        <v>124</v>
      </c>
      <c r="K26" s="850"/>
      <c r="L26" s="151"/>
      <c r="M26" s="151"/>
      <c r="N26" s="151"/>
      <c r="O26" s="151"/>
      <c r="P26" s="152"/>
      <c r="Q26" s="96"/>
      <c r="R26" s="96"/>
      <c r="S26" s="96"/>
      <c r="T26" s="92"/>
      <c r="U26" s="105"/>
      <c r="X26" s="84"/>
    </row>
    <row r="27" spans="2:32" s="90" customFormat="1" ht="21" customHeight="1" thickBot="1">
      <c r="B27" s="106"/>
      <c r="E27" s="153"/>
      <c r="F27" s="457" t="s">
        <v>1</v>
      </c>
      <c r="G27" s="851" t="s">
        <v>16</v>
      </c>
      <c r="H27" s="852"/>
      <c r="I27" s="853"/>
      <c r="J27" s="509" t="s">
        <v>2</v>
      </c>
      <c r="K27" s="458" t="s">
        <v>17</v>
      </c>
      <c r="L27" s="854" t="s">
        <v>18</v>
      </c>
      <c r="M27" s="855"/>
      <c r="N27" s="855"/>
      <c r="O27" s="855"/>
      <c r="P27" s="856"/>
      <c r="Q27" s="88"/>
      <c r="R27" s="88"/>
      <c r="S27" s="88"/>
      <c r="U27" s="107"/>
    </row>
    <row r="28" spans="2:32" ht="16" customHeight="1">
      <c r="B28" s="106"/>
      <c r="E28" s="108" t="s">
        <v>99</v>
      </c>
      <c r="F28" s="33"/>
      <c r="G28" s="885"/>
      <c r="H28" s="886"/>
      <c r="I28" s="887"/>
      <c r="J28" s="25"/>
      <c r="K28" s="24"/>
      <c r="L28" s="857"/>
      <c r="M28" s="858"/>
      <c r="N28" s="858"/>
      <c r="O28" s="858"/>
      <c r="P28" s="859"/>
      <c r="Q28" s="88"/>
      <c r="R28" s="88"/>
      <c r="S28" s="88"/>
      <c r="U28" s="105"/>
      <c r="V28" s="92"/>
      <c r="X28" s="84"/>
    </row>
    <row r="29" spans="2:32" ht="16" customHeight="1">
      <c r="B29" s="106"/>
      <c r="E29" s="109" t="s">
        <v>100</v>
      </c>
      <c r="F29" s="32"/>
      <c r="G29" s="846"/>
      <c r="H29" s="847"/>
      <c r="I29" s="848"/>
      <c r="J29" s="22"/>
      <c r="K29" s="23"/>
      <c r="L29" s="846"/>
      <c r="M29" s="847"/>
      <c r="N29" s="847"/>
      <c r="O29" s="847"/>
      <c r="P29" s="848"/>
      <c r="Q29" s="88"/>
      <c r="R29" s="88"/>
      <c r="S29" s="88"/>
      <c r="U29" s="105"/>
      <c r="X29" s="84"/>
    </row>
    <row r="30" spans="2:32" ht="16" customHeight="1">
      <c r="B30" s="106"/>
      <c r="E30" s="108" t="s">
        <v>101</v>
      </c>
      <c r="F30" s="33"/>
      <c r="G30" s="843"/>
      <c r="H30" s="844"/>
      <c r="I30" s="845"/>
      <c r="J30" s="25"/>
      <c r="K30" s="24"/>
      <c r="L30" s="843"/>
      <c r="M30" s="844"/>
      <c r="N30" s="844"/>
      <c r="O30" s="844"/>
      <c r="P30" s="845"/>
      <c r="Q30" s="88"/>
      <c r="R30" s="88"/>
      <c r="S30" s="88"/>
      <c r="U30" s="105"/>
      <c r="X30" s="84"/>
    </row>
    <row r="31" spans="2:32" ht="16" customHeight="1">
      <c r="B31" s="106"/>
      <c r="E31" s="109" t="s">
        <v>102</v>
      </c>
      <c r="F31" s="32"/>
      <c r="G31" s="846"/>
      <c r="H31" s="847"/>
      <c r="I31" s="848"/>
      <c r="J31" s="22"/>
      <c r="K31" s="21"/>
      <c r="L31" s="846"/>
      <c r="M31" s="847"/>
      <c r="N31" s="847"/>
      <c r="O31" s="847"/>
      <c r="P31" s="848"/>
      <c r="Q31" s="88"/>
      <c r="R31" s="88"/>
      <c r="S31" s="88"/>
      <c r="U31" s="105"/>
      <c r="X31" s="84"/>
    </row>
    <row r="32" spans="2:32" ht="16" customHeight="1">
      <c r="B32" s="849" t="str">
        <f>Info!F11&amp;"'s"</f>
        <v>Clem Harrod's</v>
      </c>
      <c r="C32" s="110"/>
      <c r="D32" s="110"/>
      <c r="E32" s="108" t="s">
        <v>103</v>
      </c>
      <c r="F32" s="33"/>
      <c r="G32" s="843"/>
      <c r="H32" s="844"/>
      <c r="I32" s="845"/>
      <c r="J32" s="25"/>
      <c r="K32" s="24"/>
      <c r="L32" s="843"/>
      <c r="M32" s="844"/>
      <c r="N32" s="844"/>
      <c r="O32" s="844"/>
      <c r="P32" s="845"/>
      <c r="Q32" s="88"/>
      <c r="R32" s="860" t="s">
        <v>336</v>
      </c>
      <c r="S32" s="860"/>
      <c r="T32" s="860"/>
      <c r="U32" s="105"/>
      <c r="X32" s="84"/>
    </row>
    <row r="33" spans="2:21" s="84" customFormat="1" ht="16" customHeight="1">
      <c r="B33" s="849"/>
      <c r="C33" s="110"/>
      <c r="D33" s="110"/>
      <c r="E33" s="109" t="s">
        <v>104</v>
      </c>
      <c r="F33" s="32"/>
      <c r="G33" s="846"/>
      <c r="H33" s="847"/>
      <c r="I33" s="848"/>
      <c r="J33" s="22"/>
      <c r="K33" s="21"/>
      <c r="L33" s="846"/>
      <c r="M33" s="847"/>
      <c r="N33" s="847"/>
      <c r="O33" s="847"/>
      <c r="P33" s="848"/>
      <c r="Q33" s="88"/>
      <c r="R33" s="860"/>
      <c r="S33" s="860"/>
      <c r="T33" s="860"/>
      <c r="U33" s="105"/>
    </row>
    <row r="34" spans="2:21" s="84" customFormat="1" ht="16" customHeight="1">
      <c r="B34" s="861" t="s">
        <v>157</v>
      </c>
      <c r="C34" s="111"/>
      <c r="D34" s="111"/>
      <c r="E34" s="108" t="s">
        <v>105</v>
      </c>
      <c r="F34" s="33"/>
      <c r="G34" s="843"/>
      <c r="H34" s="844"/>
      <c r="I34" s="845"/>
      <c r="J34" s="25"/>
      <c r="K34" s="24"/>
      <c r="L34" s="843"/>
      <c r="M34" s="844"/>
      <c r="N34" s="844"/>
      <c r="O34" s="844"/>
      <c r="P34" s="845"/>
      <c r="Q34" s="88"/>
      <c r="R34" s="863" t="s">
        <v>335</v>
      </c>
      <c r="S34" s="863"/>
      <c r="T34" s="863"/>
      <c r="U34" s="105"/>
    </row>
    <row r="35" spans="2:21" s="84" customFormat="1" ht="16" customHeight="1">
      <c r="B35" s="883"/>
      <c r="C35" s="111"/>
      <c r="D35" s="111"/>
      <c r="E35" s="109" t="s">
        <v>106</v>
      </c>
      <c r="F35" s="32"/>
      <c r="G35" s="846"/>
      <c r="H35" s="847"/>
      <c r="I35" s="848"/>
      <c r="J35" s="22"/>
      <c r="K35" s="26"/>
      <c r="L35" s="846"/>
      <c r="M35" s="847"/>
      <c r="N35" s="847"/>
      <c r="O35" s="847"/>
      <c r="P35" s="848"/>
      <c r="Q35" s="88"/>
      <c r="R35" s="864"/>
      <c r="S35" s="864"/>
      <c r="T35" s="864"/>
      <c r="U35" s="155"/>
    </row>
    <row r="36" spans="2:21" s="84" customFormat="1" ht="16" customHeight="1">
      <c r="B36" s="112"/>
      <c r="C36" s="113"/>
      <c r="D36" s="114"/>
      <c r="E36" s="108" t="s">
        <v>107</v>
      </c>
      <c r="F36" s="33"/>
      <c r="G36" s="843"/>
      <c r="H36" s="844"/>
      <c r="I36" s="845"/>
      <c r="J36" s="25"/>
      <c r="K36" s="27"/>
      <c r="L36" s="843"/>
      <c r="M36" s="844"/>
      <c r="N36" s="844"/>
      <c r="O36" s="844"/>
      <c r="P36" s="845"/>
      <c r="Q36" s="88"/>
      <c r="R36" s="156"/>
      <c r="S36" s="156"/>
      <c r="T36" s="156"/>
      <c r="U36" s="105"/>
    </row>
    <row r="37" spans="2:21" s="84" customFormat="1" ht="16" customHeight="1">
      <c r="B37" s="80" t="str">
        <f>Info!F12</f>
        <v>CLEMCO.AV</v>
      </c>
      <c r="C37" s="113"/>
      <c r="E37" s="109" t="s">
        <v>108</v>
      </c>
      <c r="F37" s="32"/>
      <c r="G37" s="846"/>
      <c r="H37" s="847"/>
      <c r="I37" s="848"/>
      <c r="J37" s="22"/>
      <c r="K37" s="26"/>
      <c r="L37" s="846"/>
      <c r="M37" s="847"/>
      <c r="N37" s="847"/>
      <c r="O37" s="847"/>
      <c r="P37" s="848"/>
      <c r="Q37" s="88"/>
      <c r="R37" s="865" t="s">
        <v>334</v>
      </c>
      <c r="S37" s="865"/>
      <c r="T37" s="865"/>
      <c r="U37" s="866"/>
    </row>
    <row r="38" spans="2:21" s="84" customFormat="1" ht="16" customHeight="1">
      <c r="B38" s="80"/>
      <c r="C38" s="113"/>
      <c r="E38" s="108" t="s">
        <v>109</v>
      </c>
      <c r="F38" s="33"/>
      <c r="G38" s="843"/>
      <c r="H38" s="844"/>
      <c r="I38" s="845"/>
      <c r="J38" s="25"/>
      <c r="K38" s="27"/>
      <c r="L38" s="843"/>
      <c r="M38" s="844"/>
      <c r="N38" s="844"/>
      <c r="O38" s="844"/>
      <c r="P38" s="845"/>
      <c r="Q38" s="88"/>
      <c r="R38" s="865"/>
      <c r="S38" s="865"/>
      <c r="T38" s="865"/>
      <c r="U38" s="866"/>
    </row>
    <row r="39" spans="2:21" s="84" customFormat="1" ht="16" customHeight="1">
      <c r="B39" s="81" t="str">
        <f>Info!F15</f>
        <v>101 Projection Way</v>
      </c>
      <c r="C39" s="113"/>
      <c r="E39" s="109" t="s">
        <v>110</v>
      </c>
      <c r="F39" s="32"/>
      <c r="G39" s="846"/>
      <c r="H39" s="847"/>
      <c r="I39" s="848"/>
      <c r="J39" s="22"/>
      <c r="K39" s="26"/>
      <c r="L39" s="846"/>
      <c r="M39" s="847"/>
      <c r="N39" s="847"/>
      <c r="O39" s="847"/>
      <c r="P39" s="848"/>
      <c r="Q39" s="88"/>
      <c r="R39" s="865"/>
      <c r="S39" s="865"/>
      <c r="T39" s="865"/>
      <c r="U39" s="866"/>
    </row>
    <row r="40" spans="2:21" s="84" customFormat="1" ht="16" customHeight="1">
      <c r="B40" s="81" t="str">
        <f>Info!F16</f>
        <v>Virtually Everywhere, US 12345</v>
      </c>
      <c r="C40" s="113"/>
      <c r="E40" s="108" t="s">
        <v>111</v>
      </c>
      <c r="F40" s="33"/>
      <c r="G40" s="843"/>
      <c r="H40" s="844"/>
      <c r="I40" s="845"/>
      <c r="J40" s="25"/>
      <c r="K40" s="27"/>
      <c r="L40" s="843"/>
      <c r="M40" s="844"/>
      <c r="N40" s="844"/>
      <c r="O40" s="844"/>
      <c r="P40" s="845"/>
      <c r="Q40" s="88"/>
      <c r="R40" s="865"/>
      <c r="S40" s="865"/>
      <c r="T40" s="865"/>
      <c r="U40" s="866"/>
    </row>
    <row r="41" spans="2:21" s="84" customFormat="1" ht="16" customHeight="1">
      <c r="B41" s="81"/>
      <c r="C41" s="113"/>
      <c r="E41" s="109" t="s">
        <v>112</v>
      </c>
      <c r="F41" s="32"/>
      <c r="G41" s="846"/>
      <c r="H41" s="847"/>
      <c r="I41" s="848"/>
      <c r="J41" s="22"/>
      <c r="K41" s="26"/>
      <c r="L41" s="846"/>
      <c r="M41" s="847"/>
      <c r="N41" s="847"/>
      <c r="O41" s="847"/>
      <c r="P41" s="848"/>
      <c r="Q41" s="88"/>
      <c r="R41" s="865"/>
      <c r="S41" s="865"/>
      <c r="T41" s="865"/>
      <c r="U41" s="866"/>
    </row>
    <row r="42" spans="2:21" s="84" customFormat="1" ht="16" customHeight="1">
      <c r="B42" s="81" t="str">
        <f>Info!F17</f>
        <v>813-555-CLEM</v>
      </c>
      <c r="C42" s="113"/>
      <c r="E42" s="108" t="s">
        <v>113</v>
      </c>
      <c r="F42" s="33"/>
      <c r="G42" s="843"/>
      <c r="H42" s="844"/>
      <c r="I42" s="845"/>
      <c r="J42" s="25"/>
      <c r="K42" s="27"/>
      <c r="L42" s="843"/>
      <c r="M42" s="844"/>
      <c r="N42" s="844"/>
      <c r="O42" s="844"/>
      <c r="P42" s="845"/>
      <c r="Q42" s="88"/>
      <c r="R42" s="865"/>
      <c r="S42" s="865"/>
      <c r="T42" s="865"/>
      <c r="U42" s="866"/>
    </row>
    <row r="43" spans="2:21" s="84" customFormat="1" ht="16" customHeight="1">
      <c r="B43" s="81" t="str">
        <f>Info!F18</f>
        <v>info@clemco.net</v>
      </c>
      <c r="C43" s="115"/>
      <c r="E43" s="109" t="s">
        <v>114</v>
      </c>
      <c r="F43" s="32"/>
      <c r="G43" s="846"/>
      <c r="H43" s="847"/>
      <c r="I43" s="848"/>
      <c r="J43" s="22"/>
      <c r="K43" s="26"/>
      <c r="L43" s="846"/>
      <c r="M43" s="847"/>
      <c r="N43" s="847"/>
      <c r="O43" s="847"/>
      <c r="P43" s="848"/>
      <c r="Q43" s="88"/>
      <c r="R43" s="865"/>
      <c r="S43" s="865"/>
      <c r="T43" s="865"/>
      <c r="U43" s="866"/>
    </row>
    <row r="44" spans="2:21" s="84" customFormat="1" ht="16" customHeight="1">
      <c r="B44" s="106"/>
      <c r="E44" s="108" t="s">
        <v>115</v>
      </c>
      <c r="F44" s="33"/>
      <c r="G44" s="843"/>
      <c r="H44" s="844"/>
      <c r="I44" s="845"/>
      <c r="J44" s="25"/>
      <c r="K44" s="27"/>
      <c r="L44" s="843"/>
      <c r="M44" s="844"/>
      <c r="N44" s="844"/>
      <c r="O44" s="844"/>
      <c r="P44" s="845"/>
      <c r="Q44" s="88"/>
      <c r="R44" s="865"/>
      <c r="S44" s="865"/>
      <c r="T44" s="865"/>
      <c r="U44" s="866"/>
    </row>
    <row r="45" spans="2:21" s="84" customFormat="1" ht="16" customHeight="1">
      <c r="B45" s="106"/>
      <c r="E45" s="109" t="s">
        <v>116</v>
      </c>
      <c r="F45" s="32"/>
      <c r="G45" s="846"/>
      <c r="H45" s="847"/>
      <c r="I45" s="848"/>
      <c r="J45" s="22"/>
      <c r="K45" s="26"/>
      <c r="L45" s="846"/>
      <c r="M45" s="847"/>
      <c r="N45" s="847"/>
      <c r="O45" s="847"/>
      <c r="P45" s="848"/>
      <c r="Q45" s="88"/>
      <c r="R45" s="884"/>
      <c r="S45" s="884"/>
      <c r="T45" s="884"/>
      <c r="U45" s="105"/>
    </row>
    <row r="46" spans="2:21" s="84" customFormat="1" ht="16" customHeight="1">
      <c r="B46" s="106"/>
      <c r="E46" s="108" t="s">
        <v>117</v>
      </c>
      <c r="F46" s="33"/>
      <c r="G46" s="843"/>
      <c r="H46" s="844"/>
      <c r="I46" s="845"/>
      <c r="J46" s="25"/>
      <c r="K46" s="27"/>
      <c r="L46" s="843"/>
      <c r="M46" s="844"/>
      <c r="N46" s="844"/>
      <c r="O46" s="844"/>
      <c r="P46" s="845"/>
      <c r="Q46" s="88"/>
      <c r="R46" s="884"/>
      <c r="S46" s="884"/>
      <c r="T46" s="884"/>
      <c r="U46" s="105"/>
    </row>
    <row r="47" spans="2:21" s="84" customFormat="1" ht="16" customHeight="1">
      <c r="B47" s="106"/>
      <c r="E47" s="109" t="s">
        <v>118</v>
      </c>
      <c r="F47" s="32"/>
      <c r="G47" s="846"/>
      <c r="H47" s="847"/>
      <c r="I47" s="848"/>
      <c r="J47" s="22"/>
      <c r="K47" s="26"/>
      <c r="L47" s="846"/>
      <c r="M47" s="847"/>
      <c r="N47" s="847"/>
      <c r="O47" s="847"/>
      <c r="P47" s="848"/>
      <c r="Q47" s="88"/>
      <c r="R47" s="884"/>
      <c r="S47" s="884"/>
      <c r="T47" s="884"/>
      <c r="U47" s="105"/>
    </row>
    <row r="48" spans="2:21" s="84" customFormat="1" ht="16" customHeight="1">
      <c r="B48" s="106"/>
      <c r="E48" s="108" t="s">
        <v>119</v>
      </c>
      <c r="F48" s="33"/>
      <c r="G48" s="843"/>
      <c r="H48" s="844"/>
      <c r="I48" s="845"/>
      <c r="J48" s="25"/>
      <c r="K48" s="27"/>
      <c r="L48" s="843"/>
      <c r="M48" s="844"/>
      <c r="N48" s="844"/>
      <c r="O48" s="844"/>
      <c r="P48" s="845"/>
      <c r="Q48" s="88"/>
      <c r="R48" s="884"/>
      <c r="S48" s="884"/>
      <c r="T48" s="884"/>
      <c r="U48" s="105"/>
    </row>
    <row r="49" spans="2:21" s="84" customFormat="1" ht="16" customHeight="1">
      <c r="B49" s="106"/>
      <c r="E49" s="109" t="s">
        <v>120</v>
      </c>
      <c r="F49" s="32"/>
      <c r="G49" s="846"/>
      <c r="H49" s="847"/>
      <c r="I49" s="848"/>
      <c r="J49" s="22"/>
      <c r="K49" s="26"/>
      <c r="L49" s="846"/>
      <c r="M49" s="847"/>
      <c r="N49" s="847"/>
      <c r="O49" s="847"/>
      <c r="P49" s="848"/>
      <c r="Q49" s="88"/>
      <c r="R49" s="884"/>
      <c r="S49" s="884"/>
      <c r="T49" s="884"/>
      <c r="U49" s="105"/>
    </row>
    <row r="50" spans="2:21" s="84" customFormat="1" ht="16" customHeight="1">
      <c r="B50" s="106"/>
      <c r="E50" s="108" t="s">
        <v>121</v>
      </c>
      <c r="F50" s="33"/>
      <c r="G50" s="843"/>
      <c r="H50" s="844"/>
      <c r="I50" s="845"/>
      <c r="J50" s="25"/>
      <c r="K50" s="27"/>
      <c r="L50" s="843"/>
      <c r="M50" s="844"/>
      <c r="N50" s="844"/>
      <c r="O50" s="844"/>
      <c r="P50" s="845"/>
      <c r="U50" s="105"/>
    </row>
    <row r="51" spans="2:21" s="84" customFormat="1" ht="16" customHeight="1">
      <c r="B51" s="106"/>
      <c r="E51" s="109" t="s">
        <v>122</v>
      </c>
      <c r="F51" s="32"/>
      <c r="G51" s="846"/>
      <c r="H51" s="847"/>
      <c r="I51" s="848"/>
      <c r="J51" s="28"/>
      <c r="K51" s="29"/>
      <c r="L51" s="846"/>
      <c r="M51" s="847"/>
      <c r="N51" s="847"/>
      <c r="O51" s="847"/>
      <c r="P51" s="848"/>
      <c r="U51" s="105"/>
    </row>
    <row r="52" spans="2:21" s="84" customFormat="1" ht="16" customHeight="1" thickBot="1">
      <c r="B52" s="104"/>
      <c r="D52" s="90"/>
      <c r="E52" s="510" t="s">
        <v>123</v>
      </c>
      <c r="F52" s="34"/>
      <c r="G52" s="873"/>
      <c r="H52" s="874"/>
      <c r="I52" s="875"/>
      <c r="J52" s="30"/>
      <c r="K52" s="31"/>
      <c r="L52" s="873"/>
      <c r="M52" s="874"/>
      <c r="N52" s="874"/>
      <c r="O52" s="874"/>
      <c r="P52" s="875"/>
      <c r="U52" s="105"/>
    </row>
    <row r="53" spans="2:21" s="84" customFormat="1" ht="30" customHeight="1" thickTop="1" thickBot="1">
      <c r="B53" s="104"/>
      <c r="E53" s="90"/>
      <c r="F53" s="90"/>
      <c r="G53" s="90"/>
      <c r="H53" s="90"/>
      <c r="I53" s="90"/>
      <c r="J53" s="511">
        <f>SUM(J28:J52)</f>
        <v>0</v>
      </c>
      <c r="K53" s="513" t="s">
        <v>270</v>
      </c>
      <c r="L53" s="116"/>
      <c r="M53" s="90"/>
      <c r="N53" s="90"/>
      <c r="O53" s="90"/>
      <c r="P53" s="90"/>
      <c r="U53" s="105"/>
    </row>
    <row r="54" spans="2:21" s="84" customFormat="1" ht="26" customHeight="1">
      <c r="B54" s="104"/>
      <c r="E54" s="90"/>
      <c r="F54" s="90"/>
      <c r="G54" s="90"/>
      <c r="H54" s="90"/>
      <c r="I54" s="90"/>
      <c r="J54" s="169"/>
      <c r="K54" s="170"/>
      <c r="L54" s="116"/>
      <c r="M54" s="90"/>
      <c r="N54" s="90"/>
      <c r="O54" s="90"/>
      <c r="P54" s="90"/>
      <c r="U54" s="105"/>
    </row>
    <row r="55" spans="2:21" s="84" customFormat="1" ht="28" customHeight="1">
      <c r="B55" s="104"/>
      <c r="E55" s="90"/>
      <c r="F55" s="90"/>
      <c r="G55" s="90"/>
      <c r="H55" s="90"/>
      <c r="I55" s="90"/>
      <c r="J55" s="169"/>
      <c r="K55" s="170"/>
      <c r="L55" s="116"/>
      <c r="M55" s="90"/>
      <c r="N55" s="90"/>
      <c r="O55" s="90"/>
      <c r="P55" s="90"/>
      <c r="U55" s="105"/>
    </row>
    <row r="56" spans="2:21" s="84" customFormat="1" ht="28" customHeight="1">
      <c r="B56" s="104"/>
      <c r="E56" s="90"/>
      <c r="F56" s="90"/>
      <c r="G56" s="90"/>
      <c r="H56" s="90"/>
      <c r="I56" s="90"/>
      <c r="J56" s="169"/>
      <c r="K56" s="170"/>
      <c r="L56" s="116"/>
      <c r="M56" s="90"/>
      <c r="N56" s="90"/>
      <c r="O56" s="90"/>
      <c r="P56" s="90"/>
      <c r="U56" s="105"/>
    </row>
    <row r="57" spans="2:21" s="84" customFormat="1" ht="28" customHeight="1">
      <c r="B57" s="104"/>
      <c r="E57" s="90"/>
      <c r="F57" s="90"/>
      <c r="G57" s="90"/>
      <c r="H57" s="90"/>
      <c r="I57" s="90"/>
      <c r="J57" s="169"/>
      <c r="K57" s="170"/>
      <c r="L57" s="116"/>
      <c r="M57" s="90"/>
      <c r="N57" s="90"/>
      <c r="O57" s="90"/>
      <c r="P57" s="90"/>
      <c r="U57" s="105"/>
    </row>
    <row r="58" spans="2:21" s="84" customFormat="1" ht="28" customHeight="1">
      <c r="B58" s="481"/>
      <c r="C58" s="482"/>
      <c r="D58" s="482"/>
      <c r="E58" s="482"/>
      <c r="F58" s="482"/>
      <c r="G58" s="482"/>
      <c r="H58" s="426" t="s">
        <v>274</v>
      </c>
      <c r="I58" s="379" t="s">
        <v>275</v>
      </c>
      <c r="J58" s="421"/>
      <c r="K58" s="482"/>
      <c r="L58" s="482"/>
      <c r="M58" s="482"/>
      <c r="N58" s="482"/>
      <c r="O58" s="482"/>
      <c r="P58" s="482"/>
      <c r="Q58" s="482"/>
      <c r="R58" s="482"/>
      <c r="S58" s="482"/>
      <c r="T58" s="482"/>
      <c r="U58" s="483"/>
    </row>
    <row r="59" spans="2:21" s="84" customFormat="1" ht="28" customHeight="1">
      <c r="B59" s="104"/>
      <c r="E59" s="90"/>
      <c r="F59" s="90"/>
      <c r="G59" s="90"/>
      <c r="H59" s="90"/>
      <c r="I59" s="90"/>
      <c r="J59" s="169"/>
      <c r="K59" s="170"/>
      <c r="L59" s="116"/>
      <c r="M59" s="90"/>
      <c r="N59" s="90"/>
      <c r="O59" s="90"/>
      <c r="P59" s="90"/>
      <c r="U59" s="105"/>
    </row>
    <row r="60" spans="2:21" s="84" customFormat="1" ht="12" customHeight="1">
      <c r="B60" s="104"/>
      <c r="I60" s="117"/>
      <c r="J60" s="103"/>
      <c r="U60" s="105"/>
    </row>
    <row r="61" spans="2:21" s="84" customFormat="1" ht="11" customHeight="1">
      <c r="B61" s="104"/>
      <c r="I61" s="117"/>
      <c r="J61" s="103"/>
      <c r="U61" s="613"/>
    </row>
    <row r="62" spans="2:21" s="84" customFormat="1" ht="16" customHeight="1" thickBot="1">
      <c r="B62" s="118"/>
      <c r="C62" s="119"/>
      <c r="D62" s="119"/>
      <c r="E62" s="119"/>
      <c r="F62" s="119"/>
      <c r="G62" s="119"/>
      <c r="H62" s="119"/>
      <c r="I62" s="120"/>
      <c r="J62" s="120"/>
      <c r="K62" s="119"/>
      <c r="L62" s="119"/>
      <c r="M62" s="119"/>
      <c r="N62" s="119"/>
      <c r="O62" s="119"/>
      <c r="P62" s="119"/>
      <c r="Q62" s="119"/>
      <c r="R62" s="119"/>
      <c r="S62" s="119"/>
      <c r="T62" s="119"/>
      <c r="U62" s="614" t="str">
        <f>Info!O48</f>
        <v>Copyright © 2025 Clem Harrod. All rights reserved. ISBN: 978-1-7347452-6-9</v>
      </c>
    </row>
    <row r="63" spans="2:21" s="84" customFormat="1" ht="12.75" customHeight="1" thickTop="1"/>
    <row r="64" spans="2:21" s="84" customFormat="1" ht="12.75" customHeight="1"/>
    <row r="65" s="84" customFormat="1" ht="12" customHeight="1"/>
    <row r="66" s="84" customFormat="1" ht="12" customHeight="1"/>
    <row r="67" s="84" customFormat="1"/>
    <row r="68" s="84" customFormat="1" ht="12" customHeight="1"/>
    <row r="69" s="84" customFormat="1" ht="12" customHeight="1"/>
    <row r="70" s="84" customFormat="1" ht="12" customHeight="1"/>
    <row r="71" s="84" customFormat="1"/>
    <row r="72" s="84" customFormat="1"/>
    <row r="73" s="84" customFormat="1"/>
    <row r="74" s="84" customFormat="1"/>
    <row r="75" s="84" customFormat="1"/>
    <row r="76" s="84" customFormat="1"/>
    <row r="77" s="84" customFormat="1"/>
    <row r="78" s="84" customFormat="1"/>
    <row r="79" s="84" customFormat="1"/>
    <row r="80" s="84" customFormat="1"/>
    <row r="81" spans="31:31" s="84" customFormat="1"/>
    <row r="82" spans="31:31" s="84" customFormat="1"/>
    <row r="83" spans="31:31" s="84" customFormat="1"/>
    <row r="84" spans="31:31" s="84" customFormat="1" ht="15" customHeight="1"/>
    <row r="85" spans="31:31" s="84" customFormat="1"/>
    <row r="86" spans="31:31" s="84" customFormat="1"/>
    <row r="87" spans="31:31" s="84" customFormat="1"/>
    <row r="88" spans="31:31" s="84" customFormat="1"/>
    <row r="89" spans="31:31" s="84" customFormat="1"/>
    <row r="90" spans="31:31" s="84" customFormat="1"/>
    <row r="91" spans="31:31" s="84" customFormat="1"/>
    <row r="92" spans="31:31" s="84" customFormat="1"/>
    <row r="93" spans="31:31" s="84" customFormat="1"/>
    <row r="94" spans="31:31" s="84" customFormat="1"/>
    <row r="95" spans="31:31" s="84" customFormat="1"/>
    <row r="96" spans="31:31" s="84" customFormat="1">
      <c r="AE96" s="122"/>
    </row>
    <row r="97" spans="32:32" s="84" customFormat="1"/>
    <row r="98" spans="32:32" s="84" customFormat="1"/>
    <row r="99" spans="32:32" s="84" customFormat="1"/>
    <row r="100" spans="32:32" s="84" customFormat="1"/>
    <row r="101" spans="32:32" s="84" customFormat="1"/>
    <row r="102" spans="32:32" s="84" customFormat="1"/>
    <row r="103" spans="32:32" s="84" customFormat="1">
      <c r="AF103" s="122"/>
    </row>
    <row r="104" spans="32:32" s="84" customFormat="1"/>
    <row r="105" spans="32:32" s="84" customFormat="1"/>
    <row r="106" spans="32:32" s="84" customFormat="1"/>
    <row r="107" spans="32:32" s="84" customFormat="1"/>
    <row r="108" spans="32:32" s="84" customFormat="1"/>
    <row r="109" spans="32:32" s="84" customFormat="1"/>
    <row r="110" spans="32:32" s="84" customFormat="1"/>
    <row r="111" spans="32:32" s="84" customFormat="1"/>
    <row r="112" spans="32:32" s="84" customFormat="1"/>
    <row r="113" s="84" customFormat="1"/>
    <row r="114" s="84" customFormat="1"/>
    <row r="115" s="84" customFormat="1"/>
    <row r="116" s="84" customFormat="1"/>
    <row r="117" s="84" customFormat="1"/>
    <row r="118" s="84" customFormat="1"/>
    <row r="119" s="84" customFormat="1"/>
    <row r="120" s="84" customFormat="1"/>
    <row r="121" s="84" customFormat="1"/>
    <row r="122" s="84" customFormat="1"/>
    <row r="123" s="84" customFormat="1" ht="15" customHeight="1"/>
    <row r="124" s="84" customFormat="1"/>
    <row r="125" s="84" customFormat="1"/>
    <row r="126" s="84" customFormat="1"/>
    <row r="127" s="84" customFormat="1"/>
    <row r="128" s="84" customFormat="1"/>
    <row r="129" spans="7:31" ht="15" customHeight="1">
      <c r="X129" s="84"/>
    </row>
    <row r="130" spans="7:31">
      <c r="X130" s="84"/>
    </row>
    <row r="131" spans="7:31">
      <c r="X131" s="84"/>
    </row>
    <row r="132" spans="7:31">
      <c r="X132" s="84"/>
    </row>
    <row r="133" spans="7:31">
      <c r="G133" s="123"/>
      <c r="T133" s="124"/>
      <c r="X133" s="84"/>
      <c r="AE133" s="122"/>
    </row>
    <row r="134" spans="7:31">
      <c r="G134" s="123"/>
      <c r="R134" s="125"/>
      <c r="S134" s="125"/>
      <c r="T134" s="124"/>
      <c r="U134" s="122"/>
      <c r="X134" s="92"/>
      <c r="Y134" s="126"/>
      <c r="AA134" s="122"/>
      <c r="AB134" s="88"/>
    </row>
    <row r="135" spans="7:31">
      <c r="T135" s="127"/>
      <c r="U135" s="122"/>
      <c r="X135" s="92"/>
      <c r="Y135" s="122"/>
      <c r="AA135" s="122"/>
      <c r="AB135" s="88"/>
    </row>
    <row r="136" spans="7:31">
      <c r="T136" s="127"/>
      <c r="X136" s="128"/>
      <c r="Y136" s="129"/>
      <c r="Z136" s="129"/>
      <c r="AA136" s="122"/>
      <c r="AB136" s="130"/>
    </row>
    <row r="137" spans="7:31">
      <c r="T137" s="127"/>
      <c r="X137" s="128"/>
      <c r="Y137" s="126"/>
      <c r="Z137" s="126"/>
      <c r="AA137" s="122"/>
      <c r="AB137" s="130"/>
    </row>
    <row r="138" spans="7:31">
      <c r="T138" s="127"/>
      <c r="X138" s="128"/>
      <c r="Y138" s="126"/>
      <c r="Z138" s="126"/>
      <c r="AA138" s="122"/>
      <c r="AB138" s="88"/>
    </row>
    <row r="139" spans="7:31">
      <c r="T139" s="127"/>
      <c r="X139" s="128"/>
      <c r="Y139" s="129"/>
      <c r="Z139" s="129"/>
      <c r="AA139" s="122"/>
      <c r="AB139" s="88"/>
    </row>
    <row r="140" spans="7:31">
      <c r="T140" s="127"/>
      <c r="X140" s="128"/>
      <c r="Y140" s="126"/>
      <c r="Z140" s="126"/>
      <c r="AA140" s="122"/>
      <c r="AB140" s="88"/>
    </row>
    <row r="141" spans="7:31">
      <c r="T141" s="127"/>
      <c r="X141" s="128"/>
      <c r="Y141" s="122"/>
      <c r="Z141" s="129"/>
      <c r="AA141" s="122"/>
      <c r="AB141" s="88"/>
    </row>
    <row r="142" spans="7:31">
      <c r="T142" s="127"/>
      <c r="X142" s="128"/>
      <c r="Y142" s="122"/>
      <c r="Z142" s="129"/>
      <c r="AA142" s="122"/>
      <c r="AB142" s="131"/>
    </row>
    <row r="143" spans="7:31">
      <c r="T143" s="127"/>
      <c r="W143" s="128"/>
      <c r="X143" s="128"/>
      <c r="Y143" s="126"/>
      <c r="Z143" s="126"/>
      <c r="AA143" s="122"/>
      <c r="AB143" s="88"/>
    </row>
    <row r="144" spans="7:31">
      <c r="T144" s="127"/>
      <c r="X144" s="128"/>
      <c r="Y144" s="129"/>
      <c r="Z144" s="129"/>
      <c r="AA144" s="122"/>
      <c r="AB144" s="88"/>
    </row>
    <row r="145" spans="20:28">
      <c r="T145" s="127"/>
      <c r="W145" s="128"/>
      <c r="X145" s="128"/>
      <c r="Y145" s="128"/>
      <c r="Z145" s="129"/>
      <c r="AA145" s="122"/>
      <c r="AB145" s="88"/>
    </row>
    <row r="146" spans="20:28">
      <c r="T146" s="127"/>
      <c r="X146" s="128"/>
      <c r="Y146" s="126"/>
      <c r="Z146" s="126"/>
      <c r="AA146" s="122"/>
      <c r="AB146" s="88"/>
    </row>
    <row r="147" spans="20:28">
      <c r="T147" s="132"/>
      <c r="X147" s="128"/>
      <c r="Y147" s="126"/>
      <c r="Z147" s="126"/>
      <c r="AA147" s="122"/>
      <c r="AB147" s="88"/>
    </row>
    <row r="148" spans="20:28">
      <c r="T148" s="132"/>
      <c r="X148" s="128"/>
      <c r="Y148" s="129"/>
      <c r="Z148" s="129"/>
      <c r="AA148" s="122"/>
      <c r="AB148" s="88"/>
    </row>
    <row r="149" spans="20:28">
      <c r="T149" s="132"/>
      <c r="X149" s="128"/>
      <c r="Y149" s="122"/>
      <c r="AA149" s="122"/>
      <c r="AB149" s="88"/>
    </row>
    <row r="150" spans="20:28">
      <c r="T150" s="132"/>
      <c r="X150" s="128"/>
      <c r="Y150" s="126"/>
      <c r="Z150" s="126"/>
      <c r="AA150" s="122"/>
      <c r="AB150" s="88"/>
    </row>
    <row r="151" spans="20:28">
      <c r="T151" s="127"/>
      <c r="X151" s="128"/>
      <c r="Y151" s="126"/>
      <c r="Z151" s="126"/>
      <c r="AA151" s="122"/>
      <c r="AB151" s="133"/>
    </row>
    <row r="152" spans="20:28">
      <c r="T152" s="127"/>
      <c r="X152" s="128"/>
      <c r="Y152" s="126"/>
      <c r="Z152" s="126"/>
      <c r="AA152" s="122"/>
    </row>
    <row r="153" spans="20:28">
      <c r="T153" s="127"/>
      <c r="X153" s="128"/>
      <c r="Y153" s="126"/>
      <c r="Z153" s="126"/>
      <c r="AA153" s="122"/>
    </row>
    <row r="154" spans="20:28">
      <c r="T154" s="127"/>
      <c r="X154" s="128"/>
      <c r="Y154" s="126"/>
      <c r="Z154" s="126"/>
      <c r="AA154" s="122"/>
    </row>
    <row r="155" spans="20:28">
      <c r="T155" s="127"/>
      <c r="X155" s="128"/>
      <c r="AA155" s="122"/>
    </row>
    <row r="156" spans="20:28">
      <c r="T156" s="127"/>
      <c r="X156" s="128"/>
      <c r="AA156" s="122"/>
    </row>
    <row r="157" spans="20:28">
      <c r="T157" s="127"/>
      <c r="X157" s="128"/>
      <c r="Y157" s="122"/>
      <c r="AA157" s="122"/>
    </row>
    <row r="158" spans="20:28">
      <c r="T158" s="127"/>
      <c r="X158" s="128"/>
      <c r="Y158" s="122"/>
      <c r="AA158" s="122"/>
    </row>
    <row r="159" spans="20:28">
      <c r="T159" s="127"/>
      <c r="X159" s="128"/>
      <c r="Y159" s="122"/>
      <c r="Z159" s="129"/>
      <c r="AA159" s="122"/>
    </row>
    <row r="160" spans="20:28">
      <c r="T160" s="127"/>
      <c r="X160" s="128"/>
      <c r="Y160" s="122"/>
      <c r="AA160" s="122"/>
    </row>
    <row r="161" spans="20:29">
      <c r="T161" s="127"/>
      <c r="X161" s="128"/>
      <c r="Y161" s="126"/>
      <c r="Z161" s="126"/>
      <c r="AA161" s="122"/>
    </row>
    <row r="162" spans="20:29">
      <c r="T162" s="127"/>
      <c r="X162" s="128"/>
      <c r="Y162" s="122"/>
      <c r="Z162" s="134"/>
      <c r="AA162" s="122"/>
    </row>
    <row r="163" spans="20:29">
      <c r="T163" s="127"/>
      <c r="X163" s="128"/>
      <c r="Y163" s="135"/>
      <c r="Z163" s="135"/>
      <c r="AA163" s="122"/>
    </row>
    <row r="164" spans="20:29">
      <c r="T164" s="127"/>
      <c r="X164" s="128"/>
      <c r="Y164" s="135"/>
      <c r="Z164" s="135"/>
      <c r="AA164" s="122"/>
    </row>
    <row r="165" spans="20:29" ht="16">
      <c r="T165" s="136"/>
      <c r="X165" s="128"/>
      <c r="AA165" s="122"/>
    </row>
    <row r="166" spans="20:29" ht="16">
      <c r="T166" s="137"/>
      <c r="U166" s="136"/>
      <c r="V166" s="138"/>
      <c r="W166" s="138"/>
      <c r="X166" s="139"/>
    </row>
    <row r="167" spans="20:29">
      <c r="T167" s="137"/>
      <c r="U167" s="92"/>
      <c r="X167" s="84"/>
    </row>
    <row r="168" spans="20:29" ht="15">
      <c r="T168" s="140"/>
      <c r="U168" s="141"/>
      <c r="X168" s="84"/>
    </row>
    <row r="169" spans="20:29">
      <c r="T169" s="142"/>
      <c r="U169" s="92"/>
      <c r="X169" s="84"/>
      <c r="Y169" s="141"/>
    </row>
    <row r="170" spans="20:29">
      <c r="T170" s="142"/>
      <c r="U170" s="92"/>
      <c r="X170" s="84"/>
    </row>
    <row r="171" spans="20:29">
      <c r="U171" s="92"/>
      <c r="X171" s="84"/>
    </row>
    <row r="172" spans="20:29">
      <c r="X172" s="139"/>
    </row>
    <row r="173" spans="20:29">
      <c r="X173" s="143"/>
      <c r="Y173" s="122"/>
    </row>
    <row r="174" spans="20:29">
      <c r="X174" s="84"/>
    </row>
    <row r="175" spans="20:29">
      <c r="X175" s="84"/>
    </row>
    <row r="176" spans="20:29">
      <c r="X176" s="84"/>
      <c r="AC176" s="92"/>
    </row>
    <row r="177" spans="29:29" s="84" customFormat="1">
      <c r="AC177" s="92"/>
    </row>
    <row r="178" spans="29:29" s="84" customFormat="1">
      <c r="AC178" s="92"/>
    </row>
    <row r="179" spans="29:29" s="84" customFormat="1">
      <c r="AC179" s="92"/>
    </row>
    <row r="180" spans="29:29" s="84" customFormat="1">
      <c r="AC180" s="92"/>
    </row>
    <row r="181" spans="29:29" s="84" customFormat="1">
      <c r="AC181" s="92"/>
    </row>
    <row r="182" spans="29:29" s="84" customFormat="1">
      <c r="AC182" s="92"/>
    </row>
    <row r="183" spans="29:29" s="84" customFormat="1">
      <c r="AC183" s="92"/>
    </row>
    <row r="184" spans="29:29" s="84" customFormat="1">
      <c r="AC184" s="92"/>
    </row>
    <row r="185" spans="29:29" s="84" customFormat="1">
      <c r="AC185" s="92"/>
    </row>
    <row r="186" spans="29:29" s="84" customFormat="1">
      <c r="AC186" s="92"/>
    </row>
    <row r="187" spans="29:29" s="84" customFormat="1">
      <c r="AC187" s="92"/>
    </row>
    <row r="188" spans="29:29" s="84" customFormat="1">
      <c r="AC188" s="92"/>
    </row>
    <row r="189" spans="29:29" s="84" customFormat="1">
      <c r="AC189" s="92"/>
    </row>
    <row r="190" spans="29:29" s="84" customFormat="1">
      <c r="AC190" s="92"/>
    </row>
    <row r="191" spans="29:29" s="84" customFormat="1">
      <c r="AC191" s="92"/>
    </row>
    <row r="192" spans="29:29" s="84" customFormat="1">
      <c r="AC192" s="92"/>
    </row>
    <row r="193" spans="29:29" s="84" customFormat="1">
      <c r="AC193" s="92"/>
    </row>
    <row r="194" spans="29:29" s="84" customFormat="1">
      <c r="AC194" s="92"/>
    </row>
    <row r="195" spans="29:29" s="84" customFormat="1">
      <c r="AC195" s="92"/>
    </row>
    <row r="196" spans="29:29" s="84" customFormat="1">
      <c r="AC196" s="92"/>
    </row>
    <row r="197" spans="29:29" s="84" customFormat="1">
      <c r="AC197" s="92"/>
    </row>
    <row r="198" spans="29:29" s="84" customFormat="1">
      <c r="AC198" s="92"/>
    </row>
    <row r="199" spans="29:29" s="84" customFormat="1">
      <c r="AC199" s="92"/>
    </row>
    <row r="200" spans="29:29" s="84" customFormat="1">
      <c r="AC200" s="92"/>
    </row>
    <row r="201" spans="29:29" s="84" customFormat="1">
      <c r="AC201" s="92"/>
    </row>
    <row r="202" spans="29:29" s="84" customFormat="1">
      <c r="AC202" s="92"/>
    </row>
    <row r="203" spans="29:29" s="84" customFormat="1">
      <c r="AC203" s="92"/>
    </row>
    <row r="204" spans="29:29" s="84" customFormat="1">
      <c r="AC204" s="92"/>
    </row>
    <row r="205" spans="29:29" s="84" customFormat="1">
      <c r="AC205" s="92"/>
    </row>
    <row r="206" spans="29:29" s="84" customFormat="1">
      <c r="AC206" s="92"/>
    </row>
    <row r="207" spans="29:29" s="84" customFormat="1">
      <c r="AC207" s="92"/>
    </row>
    <row r="208" spans="29:29" s="84" customFormat="1">
      <c r="AC208" s="92"/>
    </row>
    <row r="209" spans="29:29" s="84" customFormat="1">
      <c r="AC209" s="92"/>
    </row>
    <row r="210" spans="29:29" s="84" customFormat="1">
      <c r="AC210" s="92"/>
    </row>
    <row r="211" spans="29:29" s="84" customFormat="1">
      <c r="AC211" s="92"/>
    </row>
    <row r="212" spans="29:29" s="84" customFormat="1">
      <c r="AC212" s="92"/>
    </row>
    <row r="213" spans="29:29" s="84" customFormat="1">
      <c r="AC213" s="92"/>
    </row>
    <row r="214" spans="29:29" s="84" customFormat="1">
      <c r="AC214" s="92"/>
    </row>
    <row r="215" spans="29:29" s="84" customFormat="1">
      <c r="AC215" s="92"/>
    </row>
    <row r="216" spans="29:29" s="84" customFormat="1">
      <c r="AC216" s="92"/>
    </row>
    <row r="217" spans="29:29" s="84" customFormat="1">
      <c r="AC217" s="92"/>
    </row>
    <row r="218" spans="29:29" s="84" customFormat="1">
      <c r="AC218" s="92"/>
    </row>
    <row r="219" spans="29:29" s="84" customFormat="1">
      <c r="AC219" s="92"/>
    </row>
    <row r="220" spans="29:29" s="84" customFormat="1">
      <c r="AC220" s="92"/>
    </row>
    <row r="221" spans="29:29" s="84" customFormat="1">
      <c r="AC221" s="92"/>
    </row>
    <row r="222" spans="29:29" s="84" customFormat="1">
      <c r="AC222" s="92"/>
    </row>
    <row r="223" spans="29:29" s="84" customFormat="1">
      <c r="AC223" s="92"/>
    </row>
    <row r="224" spans="29:29" s="84" customFormat="1">
      <c r="AC224" s="92"/>
    </row>
    <row r="225" spans="29:29" s="84" customFormat="1">
      <c r="AC225" s="92"/>
    </row>
    <row r="226" spans="29:29" s="84" customFormat="1">
      <c r="AC226" s="92"/>
    </row>
    <row r="227" spans="29:29" s="84" customFormat="1">
      <c r="AC227" s="92"/>
    </row>
    <row r="228" spans="29:29" s="84" customFormat="1">
      <c r="AC228" s="92"/>
    </row>
    <row r="229" spans="29:29" s="84" customFormat="1">
      <c r="AC229" s="92"/>
    </row>
    <row r="230" spans="29:29" s="84" customFormat="1">
      <c r="AC230" s="92"/>
    </row>
    <row r="231" spans="29:29" s="84" customFormat="1">
      <c r="AC231" s="92"/>
    </row>
    <row r="232" spans="29:29" s="84" customFormat="1">
      <c r="AC232" s="92"/>
    </row>
    <row r="233" spans="29:29" s="84" customFormat="1">
      <c r="AC233" s="92"/>
    </row>
    <row r="234" spans="29:29" s="84" customFormat="1">
      <c r="AC234" s="92"/>
    </row>
    <row r="235" spans="29:29" s="84" customFormat="1">
      <c r="AC235" s="92"/>
    </row>
    <row r="236" spans="29:29" s="84" customFormat="1">
      <c r="AC236" s="92"/>
    </row>
    <row r="237" spans="29:29" s="84" customFormat="1">
      <c r="AC237" s="92"/>
    </row>
    <row r="238" spans="29:29" s="84" customFormat="1">
      <c r="AC238" s="92"/>
    </row>
    <row r="239" spans="29:29" s="84" customFormat="1">
      <c r="AC239" s="92"/>
    </row>
    <row r="240" spans="29:29" s="84" customFormat="1">
      <c r="AC240" s="92"/>
    </row>
    <row r="241" spans="29:29" s="84" customFormat="1">
      <c r="AC241" s="92"/>
    </row>
    <row r="242" spans="29:29" s="84" customFormat="1">
      <c r="AC242" s="92"/>
    </row>
    <row r="243" spans="29:29" s="84" customFormat="1">
      <c r="AC243" s="92"/>
    </row>
    <row r="244" spans="29:29" s="84" customFormat="1">
      <c r="AC244" s="92"/>
    </row>
    <row r="245" spans="29:29" s="84" customFormat="1">
      <c r="AC245" s="92"/>
    </row>
    <row r="246" spans="29:29" s="84" customFormat="1">
      <c r="AC246" s="92"/>
    </row>
    <row r="247" spans="29:29" s="84" customFormat="1">
      <c r="AC247" s="92"/>
    </row>
    <row r="248" spans="29:29" s="84" customFormat="1">
      <c r="AC248" s="92"/>
    </row>
    <row r="249" spans="29:29" s="84" customFormat="1">
      <c r="AC249" s="92"/>
    </row>
    <row r="250" spans="29:29" s="84" customFormat="1">
      <c r="AC250" s="92"/>
    </row>
    <row r="251" spans="29:29" s="84" customFormat="1">
      <c r="AC251" s="92"/>
    </row>
    <row r="252" spans="29:29" s="84" customFormat="1">
      <c r="AC252" s="92"/>
    </row>
    <row r="253" spans="29:29" s="84" customFormat="1">
      <c r="AC253" s="92"/>
    </row>
    <row r="254" spans="29:29" s="84" customFormat="1">
      <c r="AC254" s="92"/>
    </row>
    <row r="255" spans="29:29" s="84" customFormat="1">
      <c r="AC255" s="92"/>
    </row>
    <row r="256" spans="29:29" s="84" customFormat="1">
      <c r="AC256" s="92"/>
    </row>
    <row r="257" spans="29:29" s="84" customFormat="1">
      <c r="AC257" s="92"/>
    </row>
    <row r="258" spans="29:29" s="84" customFormat="1">
      <c r="AC258" s="92"/>
    </row>
    <row r="259" spans="29:29" s="84" customFormat="1">
      <c r="AC259" s="92"/>
    </row>
    <row r="260" spans="29:29" s="84" customFormat="1">
      <c r="AC260" s="92"/>
    </row>
    <row r="261" spans="29:29" s="84" customFormat="1">
      <c r="AC261" s="92"/>
    </row>
    <row r="262" spans="29:29" s="84" customFormat="1">
      <c r="AC262" s="92"/>
    </row>
    <row r="263" spans="29:29" s="84" customFormat="1">
      <c r="AC263" s="92"/>
    </row>
    <row r="264" spans="29:29" s="84" customFormat="1">
      <c r="AC264" s="92"/>
    </row>
    <row r="265" spans="29:29" s="84" customFormat="1">
      <c r="AC265" s="92"/>
    </row>
    <row r="266" spans="29:29" s="84" customFormat="1">
      <c r="AC266" s="92"/>
    </row>
    <row r="267" spans="29:29" s="84" customFormat="1">
      <c r="AC267" s="92"/>
    </row>
    <row r="268" spans="29:29" s="84" customFormat="1">
      <c r="AC268" s="92"/>
    </row>
    <row r="269" spans="29:29" s="84" customFormat="1">
      <c r="AC269" s="92"/>
    </row>
    <row r="270" spans="29:29" s="84" customFormat="1">
      <c r="AC270" s="92"/>
    </row>
    <row r="271" spans="29:29" s="84" customFormat="1">
      <c r="AC271" s="92"/>
    </row>
    <row r="272" spans="29:29" s="84" customFormat="1">
      <c r="AC272" s="92"/>
    </row>
    <row r="273" spans="29:29" s="84" customFormat="1">
      <c r="AC273" s="92"/>
    </row>
    <row r="274" spans="29:29" s="84" customFormat="1">
      <c r="AC274" s="92"/>
    </row>
    <row r="275" spans="29:29" s="84" customFormat="1">
      <c r="AC275" s="92"/>
    </row>
    <row r="276" spans="29:29" s="84" customFormat="1">
      <c r="AC276" s="92"/>
    </row>
    <row r="277" spans="29:29" s="84" customFormat="1">
      <c r="AC277" s="92"/>
    </row>
    <row r="278" spans="29:29" s="84" customFormat="1">
      <c r="AC278" s="92"/>
    </row>
    <row r="279" spans="29:29" s="84" customFormat="1">
      <c r="AC279" s="92"/>
    </row>
    <row r="280" spans="29:29" s="84" customFormat="1">
      <c r="AC280" s="92"/>
    </row>
    <row r="281" spans="29:29" s="84" customFormat="1">
      <c r="AC281" s="92"/>
    </row>
    <row r="282" spans="29:29" s="84" customFormat="1">
      <c r="AC282" s="92"/>
    </row>
    <row r="283" spans="29:29" s="84" customFormat="1">
      <c r="AC283" s="92"/>
    </row>
    <row r="284" spans="29:29" s="84" customFormat="1">
      <c r="AC284" s="92"/>
    </row>
    <row r="285" spans="29:29" s="84" customFormat="1">
      <c r="AC285" s="92"/>
    </row>
    <row r="286" spans="29:29" s="84" customFormat="1">
      <c r="AC286" s="92"/>
    </row>
    <row r="287" spans="29:29" s="84" customFormat="1">
      <c r="AC287" s="92"/>
    </row>
    <row r="288" spans="29:29" s="84" customFormat="1">
      <c r="AC288" s="92"/>
    </row>
    <row r="289" spans="29:29" s="84" customFormat="1">
      <c r="AC289" s="92"/>
    </row>
    <row r="290" spans="29:29" s="84" customFormat="1">
      <c r="AC290" s="92"/>
    </row>
    <row r="291" spans="29:29" s="84" customFormat="1">
      <c r="AC291" s="92"/>
    </row>
    <row r="292" spans="29:29" s="84" customFormat="1">
      <c r="AC292" s="92"/>
    </row>
    <row r="293" spans="29:29" s="84" customFormat="1">
      <c r="AC293" s="92"/>
    </row>
    <row r="294" spans="29:29" s="84" customFormat="1">
      <c r="AC294" s="92"/>
    </row>
    <row r="295" spans="29:29" s="84" customFormat="1">
      <c r="AC295" s="92"/>
    </row>
    <row r="296" spans="29:29" s="84" customFormat="1">
      <c r="AC296" s="92"/>
    </row>
    <row r="297" spans="29:29" s="84" customFormat="1">
      <c r="AC297" s="92"/>
    </row>
    <row r="298" spans="29:29" s="84" customFormat="1">
      <c r="AC298" s="92"/>
    </row>
    <row r="299" spans="29:29" s="84" customFormat="1">
      <c r="AC299" s="92"/>
    </row>
    <row r="300" spans="29:29" s="84" customFormat="1">
      <c r="AC300" s="92"/>
    </row>
  </sheetData>
  <sheetProtection algorithmName="SHA-512" hashValue="SnpK7a3DqRQfXfWZIZVFJXNKuapnggPK9gAy7+UoDdpHpDduuWPFi8OqinXisrGlgc/pur5KiMZDT7m1bcOMEA==" saltValue="IZeq3+V5PA5p4nFM6e9jIA==" spinCount="100000" sheet="1" objects="1" scenarios="1" selectLockedCells="1"/>
  <mergeCells count="95">
    <mergeCell ref="R45:T49"/>
    <mergeCell ref="G52:I52"/>
    <mergeCell ref="L52:P52"/>
    <mergeCell ref="C2:D4"/>
    <mergeCell ref="L48:P48"/>
    <mergeCell ref="G49:I49"/>
    <mergeCell ref="L49:P49"/>
    <mergeCell ref="G50:I50"/>
    <mergeCell ref="L50:P50"/>
    <mergeCell ref="G51:I51"/>
    <mergeCell ref="L51:P51"/>
    <mergeCell ref="G44:I44"/>
    <mergeCell ref="L44:P44"/>
    <mergeCell ref="G45:I45"/>
    <mergeCell ref="L45:P45"/>
    <mergeCell ref="G46:I46"/>
    <mergeCell ref="L46:P46"/>
    <mergeCell ref="G47:I47"/>
    <mergeCell ref="L47:P47"/>
    <mergeCell ref="G48:I48"/>
    <mergeCell ref="G36:I36"/>
    <mergeCell ref="L36:P36"/>
    <mergeCell ref="G37:I37"/>
    <mergeCell ref="L37:P37"/>
    <mergeCell ref="L40:P40"/>
    <mergeCell ref="R37:U44"/>
    <mergeCell ref="G38:I38"/>
    <mergeCell ref="L38:P38"/>
    <mergeCell ref="G39:I39"/>
    <mergeCell ref="L39:P39"/>
    <mergeCell ref="G40:I40"/>
    <mergeCell ref="G43:I43"/>
    <mergeCell ref="L43:P43"/>
    <mergeCell ref="G41:I41"/>
    <mergeCell ref="L41:P41"/>
    <mergeCell ref="G42:I42"/>
    <mergeCell ref="L42:P42"/>
    <mergeCell ref="R32:T33"/>
    <mergeCell ref="G33:I33"/>
    <mergeCell ref="L33:P33"/>
    <mergeCell ref="B34:B35"/>
    <mergeCell ref="G34:I34"/>
    <mergeCell ref="L34:P34"/>
    <mergeCell ref="R34:T35"/>
    <mergeCell ref="G35:I35"/>
    <mergeCell ref="L35:P35"/>
    <mergeCell ref="G30:I30"/>
    <mergeCell ref="L30:P30"/>
    <mergeCell ref="G31:I31"/>
    <mergeCell ref="L31:P31"/>
    <mergeCell ref="B32:B33"/>
    <mergeCell ref="G32:I32"/>
    <mergeCell ref="L32:P32"/>
    <mergeCell ref="G29:I29"/>
    <mergeCell ref="L29:P29"/>
    <mergeCell ref="C21:D21"/>
    <mergeCell ref="R22:T23"/>
    <mergeCell ref="U22:U23"/>
    <mergeCell ref="J26:K26"/>
    <mergeCell ref="G27:I27"/>
    <mergeCell ref="L27:P27"/>
    <mergeCell ref="G28:I28"/>
    <mergeCell ref="L28:P28"/>
    <mergeCell ref="C12:D12"/>
    <mergeCell ref="C13:D13"/>
    <mergeCell ref="B24:B25"/>
    <mergeCell ref="R24:T25"/>
    <mergeCell ref="U24:U25"/>
    <mergeCell ref="C15:D15"/>
    <mergeCell ref="C16:D16"/>
    <mergeCell ref="C17:D17"/>
    <mergeCell ref="C18:D18"/>
    <mergeCell ref="C19:D19"/>
    <mergeCell ref="C20:D20"/>
    <mergeCell ref="C14:D14"/>
    <mergeCell ref="P3:P4"/>
    <mergeCell ref="Q3:Q4"/>
    <mergeCell ref="C5:D5"/>
    <mergeCell ref="C6:D6"/>
    <mergeCell ref="C7:D7"/>
    <mergeCell ref="N3:N4"/>
    <mergeCell ref="O3:O4"/>
    <mergeCell ref="I3:I4"/>
    <mergeCell ref="J3:J4"/>
    <mergeCell ref="L3:L4"/>
    <mergeCell ref="M3:M4"/>
    <mergeCell ref="F3:F4"/>
    <mergeCell ref="G3:G4"/>
    <mergeCell ref="H3:H4"/>
    <mergeCell ref="C9:D9"/>
    <mergeCell ref="C10:D10"/>
    <mergeCell ref="C11:D11"/>
    <mergeCell ref="B2:B4"/>
    <mergeCell ref="E3:E4"/>
    <mergeCell ref="C8:D8"/>
  </mergeCells>
  <conditionalFormatting sqref="B6">
    <cfRule type="expression" dxfId="108" priority="7">
      <formula>$L$6&gt;0</formula>
    </cfRule>
  </conditionalFormatting>
  <conditionalFormatting sqref="B7">
    <cfRule type="expression" dxfId="107" priority="8">
      <formula>$L$7&gt;0</formula>
    </cfRule>
  </conditionalFormatting>
  <conditionalFormatting sqref="B8">
    <cfRule type="expression" dxfId="106" priority="9" stopIfTrue="1">
      <formula>$L$8&gt;0</formula>
    </cfRule>
  </conditionalFormatting>
  <conditionalFormatting sqref="B9">
    <cfRule type="expression" dxfId="105" priority="10" stopIfTrue="1">
      <formula>$L$9&gt;0</formula>
    </cfRule>
  </conditionalFormatting>
  <conditionalFormatting sqref="B10">
    <cfRule type="expression" dxfId="104" priority="11">
      <formula>$L$10&gt;0</formula>
    </cfRule>
  </conditionalFormatting>
  <conditionalFormatting sqref="B11">
    <cfRule type="expression" dxfId="103" priority="12">
      <formula>$L$11&gt;0</formula>
    </cfRule>
  </conditionalFormatting>
  <conditionalFormatting sqref="B12">
    <cfRule type="expression" dxfId="102" priority="13" stopIfTrue="1">
      <formula>$L$12&gt;0</formula>
    </cfRule>
  </conditionalFormatting>
  <conditionalFormatting sqref="B13">
    <cfRule type="expression" dxfId="101" priority="14">
      <formula>$L$13&gt;0</formula>
    </cfRule>
  </conditionalFormatting>
  <conditionalFormatting sqref="B14">
    <cfRule type="expression" dxfId="100" priority="15" stopIfTrue="1">
      <formula>$L$14&gt;0</formula>
    </cfRule>
  </conditionalFormatting>
  <conditionalFormatting sqref="B15">
    <cfRule type="expression" dxfId="99" priority="16" stopIfTrue="1">
      <formula>$L$15&gt;0</formula>
    </cfRule>
  </conditionalFormatting>
  <conditionalFormatting sqref="B16">
    <cfRule type="expression" dxfId="98" priority="17" stopIfTrue="1">
      <formula>$L$16&gt;0</formula>
    </cfRule>
  </conditionalFormatting>
  <conditionalFormatting sqref="B17">
    <cfRule type="expression" dxfId="97" priority="18">
      <formula>$L$17&gt;0</formula>
    </cfRule>
  </conditionalFormatting>
  <conditionalFormatting sqref="B18">
    <cfRule type="expression" dxfId="96" priority="19" stopIfTrue="1">
      <formula>$L$18&gt;0</formula>
    </cfRule>
  </conditionalFormatting>
  <conditionalFormatting sqref="B19">
    <cfRule type="expression" dxfId="95" priority="6">
      <formula>$L$19&gt;0</formula>
    </cfRule>
  </conditionalFormatting>
  <conditionalFormatting sqref="B20">
    <cfRule type="expression" dxfId="94" priority="5">
      <formula>$L$20&gt;0</formula>
    </cfRule>
  </conditionalFormatting>
  <conditionalFormatting sqref="C2:D4">
    <cfRule type="cellIs" dxfId="93" priority="1" operator="equal">
      <formula>0</formula>
    </cfRule>
  </conditionalFormatting>
  <conditionalFormatting sqref="O22:O23">
    <cfRule type="expression" dxfId="92" priority="4">
      <formula>$K$6=$AC$3</formula>
    </cfRule>
  </conditionalFormatting>
  <conditionalFormatting sqref="R24:T25">
    <cfRule type="expression" dxfId="91" priority="2" stopIfTrue="1">
      <formula>$U$24&gt;0</formula>
    </cfRule>
  </conditionalFormatting>
  <conditionalFormatting sqref="U24:U25">
    <cfRule type="cellIs" dxfId="90" priority="3" operator="greaterThan">
      <formula>0</formula>
    </cfRule>
  </conditionalFormatting>
  <hyperlinks>
    <hyperlink ref="I58" r:id="rId1" display="Click Here, or visit www." xr:uid="{DBD573DB-2D66-3849-B83B-108E43DD04DA}"/>
    <hyperlink ref="H58" r:id="rId2" xr:uid="{BA8A403E-8E70-6E4C-BAB8-433C9447EDA2}"/>
  </hyperlinks>
  <pageMargins left="0.7" right="0.7" top="0.75" bottom="0.75" header="0.3" footer="0.3"/>
  <pageSetup scale="40" orientation="landscape" horizontalDpi="4294967292" verticalDpi="429496729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B2B88-7257-8C46-8C63-801B9DF4EDF0}">
  <sheetPr>
    <tabColor theme="6"/>
    <pageSetUpPr fitToPage="1"/>
  </sheetPr>
  <dimension ref="B1:AF300"/>
  <sheetViews>
    <sheetView showRowColHeaders="0" zoomScale="97" zoomScaleNormal="97" zoomScaleSheetLayoutView="100" zoomScalePageLayoutView="110" workbookViewId="0">
      <selection activeCell="B6" sqref="B6"/>
    </sheetView>
  </sheetViews>
  <sheetFormatPr baseColWidth="10" defaultColWidth="8" defaultRowHeight="13"/>
  <cols>
    <col min="1" max="1" width="2.6640625" style="84" customWidth="1"/>
    <col min="2" max="2" width="41.6640625" style="84" customWidth="1"/>
    <col min="3" max="3" width="5.1640625" style="84" customWidth="1"/>
    <col min="4" max="4" width="9.1640625" style="84" customWidth="1"/>
    <col min="5" max="7" width="14.1640625" style="84" customWidth="1"/>
    <col min="8" max="8" width="15" style="84" customWidth="1"/>
    <col min="9" max="10" width="13.33203125" style="84" customWidth="1"/>
    <col min="11" max="11" width="15" style="84" customWidth="1"/>
    <col min="12" max="12" width="13.33203125" style="84" customWidth="1"/>
    <col min="13" max="14" width="13.5" style="84" customWidth="1"/>
    <col min="15" max="15" width="11.6640625" style="84" customWidth="1"/>
    <col min="16" max="17" width="12.5" style="84" customWidth="1"/>
    <col min="18" max="20" width="13.33203125" style="84" customWidth="1"/>
    <col min="21" max="21" width="15" style="84" customWidth="1"/>
    <col min="22" max="22" width="20" style="84" bestFit="1" customWidth="1"/>
    <col min="23" max="23" width="16" style="84" customWidth="1"/>
    <col min="24" max="24" width="15.5" style="85" customWidth="1"/>
    <col min="25" max="25" width="44.5" style="84" bestFit="1" customWidth="1"/>
    <col min="26" max="26" width="14.33203125" style="84" bestFit="1" customWidth="1"/>
    <col min="27" max="27" width="16.33203125" style="84" customWidth="1"/>
    <col min="28" max="28" width="8.5" style="84" bestFit="1" customWidth="1"/>
    <col min="29" max="29" width="44.83203125" style="84" hidden="1" customWidth="1"/>
    <col min="30" max="30" width="9" style="84" bestFit="1" customWidth="1"/>
    <col min="31" max="33" width="8" style="84"/>
    <col min="34" max="34" width="9.33203125" style="84" bestFit="1" customWidth="1"/>
    <col min="35" max="16384" width="8" style="84"/>
  </cols>
  <sheetData>
    <row r="1" spans="2:29" ht="106" customHeight="1" thickTop="1">
      <c r="B1" s="82"/>
      <c r="C1" s="83"/>
      <c r="D1" s="83"/>
      <c r="E1" s="83"/>
      <c r="F1" s="83"/>
      <c r="G1" s="83"/>
      <c r="H1" s="83"/>
      <c r="I1" s="83"/>
      <c r="J1" s="83"/>
      <c r="K1" s="83"/>
      <c r="L1" s="83"/>
      <c r="M1" s="83"/>
      <c r="N1" s="83"/>
      <c r="O1" s="83"/>
      <c r="P1" s="83"/>
      <c r="Q1" s="83"/>
      <c r="R1" s="83"/>
      <c r="S1" s="83"/>
      <c r="T1" s="83"/>
      <c r="U1" s="163"/>
    </row>
    <row r="2" spans="2:29" ht="32" customHeight="1">
      <c r="B2" s="890" t="s">
        <v>245</v>
      </c>
      <c r="C2" s="881">
        <f>Info!L11</f>
        <v>2025</v>
      </c>
      <c r="D2" s="881"/>
      <c r="E2" s="86"/>
      <c r="F2" s="86"/>
      <c r="G2" s="86"/>
      <c r="H2" s="86"/>
      <c r="I2" s="86"/>
      <c r="J2" s="86"/>
      <c r="K2" s="86"/>
      <c r="L2" s="86"/>
      <c r="M2" s="86"/>
      <c r="N2" s="86"/>
      <c r="O2" s="86"/>
      <c r="P2" s="86"/>
      <c r="Q2" s="86"/>
      <c r="R2" s="87"/>
      <c r="S2" s="86"/>
      <c r="T2" s="86"/>
      <c r="U2" s="162"/>
    </row>
    <row r="3" spans="2:29" ht="52" customHeight="1">
      <c r="B3" s="890"/>
      <c r="C3" s="881"/>
      <c r="D3" s="881"/>
      <c r="E3" s="642"/>
      <c r="F3" s="642"/>
      <c r="G3" s="642"/>
      <c r="H3" s="642"/>
      <c r="I3" s="642"/>
      <c r="J3" s="642"/>
      <c r="K3" s="147"/>
      <c r="L3" s="642"/>
      <c r="M3" s="642"/>
      <c r="N3" s="642"/>
      <c r="O3" s="642"/>
      <c r="P3" s="642"/>
      <c r="Q3" s="642"/>
      <c r="R3" s="148"/>
      <c r="S3" s="148"/>
      <c r="T3" s="164" t="str">
        <f>Info!N3</f>
        <v>v 4.01 /</v>
      </c>
      <c r="U3" s="165">
        <f>Info!O3</f>
        <v>2025</v>
      </c>
      <c r="W3" s="85"/>
      <c r="X3" s="84"/>
      <c r="AC3" s="88">
        <f>K4+0</f>
        <v>30</v>
      </c>
    </row>
    <row r="4" spans="2:29" s="89" customFormat="1" ht="15" customHeight="1">
      <c r="B4" s="891"/>
      <c r="C4" s="882"/>
      <c r="D4" s="882"/>
      <c r="E4" s="643"/>
      <c r="F4" s="643"/>
      <c r="G4" s="643"/>
      <c r="H4" s="643"/>
      <c r="I4" s="643"/>
      <c r="J4" s="643"/>
      <c r="K4" s="427">
        <v>30</v>
      </c>
      <c r="L4" s="643"/>
      <c r="M4" s="643"/>
      <c r="N4" s="643"/>
      <c r="O4" s="643"/>
      <c r="P4" s="643"/>
      <c r="Q4" s="643"/>
      <c r="R4" s="145">
        <f>'Breakdown '!I112</f>
        <v>0.25</v>
      </c>
      <c r="S4" s="145">
        <f>'Breakdown '!I113</f>
        <v>0.1</v>
      </c>
      <c r="T4" s="145">
        <f>'Breakdown '!I114</f>
        <v>0.05</v>
      </c>
      <c r="U4" s="149"/>
    </row>
    <row r="5" spans="2:29" s="90" customFormat="1" ht="32" customHeight="1" thickBot="1">
      <c r="B5" s="429" t="s">
        <v>5</v>
      </c>
      <c r="C5" s="821" t="s">
        <v>6</v>
      </c>
      <c r="D5" s="822"/>
      <c r="E5" s="70" t="s">
        <v>88</v>
      </c>
      <c r="F5" s="71" t="s">
        <v>89</v>
      </c>
      <c r="G5" s="72" t="s">
        <v>7</v>
      </c>
      <c r="H5" s="73" t="s">
        <v>8</v>
      </c>
      <c r="I5" s="74" t="s">
        <v>94</v>
      </c>
      <c r="J5" s="75" t="s">
        <v>95</v>
      </c>
      <c r="K5" s="75" t="s">
        <v>93</v>
      </c>
      <c r="L5" s="76" t="s">
        <v>9</v>
      </c>
      <c r="M5" s="71" t="s">
        <v>11</v>
      </c>
      <c r="N5" s="71" t="s">
        <v>10</v>
      </c>
      <c r="O5" s="74" t="s">
        <v>216</v>
      </c>
      <c r="P5" s="70" t="s">
        <v>12</v>
      </c>
      <c r="Q5" s="77" t="s">
        <v>13</v>
      </c>
      <c r="R5" s="70" t="str">
        <f>'Breakdown '!J112</f>
        <v>Taxes</v>
      </c>
      <c r="S5" s="71" t="str">
        <f>'Breakdown '!J113</f>
        <v>Cushion</v>
      </c>
      <c r="T5" s="78" t="str">
        <f>'Breakdown '!J114</f>
        <v>Retirement</v>
      </c>
      <c r="U5" s="79" t="s">
        <v>14</v>
      </c>
    </row>
    <row r="6" spans="2:29" ht="16" customHeight="1">
      <c r="B6" s="286" t="s">
        <v>92</v>
      </c>
      <c r="C6" s="823">
        <f t="shared" ref="C6:C20" si="0">SUM(E6:G6)</f>
        <v>0</v>
      </c>
      <c r="D6" s="824"/>
      <c r="E6" s="35"/>
      <c r="F6" s="36"/>
      <c r="G6" s="37"/>
      <c r="H6" s="497" t="str">
        <f t="shared" ref="H6:H20" si="1">IF(E6&gt;0,1,"-")</f>
        <v>-</v>
      </c>
      <c r="I6" s="38"/>
      <c r="J6" s="39"/>
      <c r="K6" s="498" t="str">
        <f>IF(J6+K4=AC3, "-", SUM(J6,K4))</f>
        <v>-</v>
      </c>
      <c r="L6" s="40"/>
      <c r="M6" s="322"/>
      <c r="N6" s="41"/>
      <c r="O6" s="499" t="str">
        <f t="shared" ref="O6:O20" si="2">IF(K6="-", "-", J6-I6+1)</f>
        <v>-</v>
      </c>
      <c r="P6" s="500" t="str">
        <f t="shared" ref="P6:P20" si="3">IF(H6=1,O6, "-")</f>
        <v>-</v>
      </c>
      <c r="Q6" s="501" t="str">
        <f>IF(F6&gt;0, O6, "-")</f>
        <v>-</v>
      </c>
      <c r="R6" s="431">
        <f t="shared" ref="R6:R20" si="4">IF(H6=1,PRODUCT(E6,$R$4),0)</f>
        <v>0</v>
      </c>
      <c r="S6" s="64">
        <f t="shared" ref="S6:S20" si="5">(E6+F6)*$S$4</f>
        <v>0</v>
      </c>
      <c r="T6" s="433">
        <f t="shared" ref="T6:T20" si="6">(E6+F6)*$T$4</f>
        <v>0</v>
      </c>
      <c r="U6" s="502">
        <f t="shared" ref="U6:U13" si="7">E6+F6-R6-S6-T6</f>
        <v>0</v>
      </c>
      <c r="W6" s="85"/>
      <c r="X6" s="91"/>
      <c r="Y6" s="91"/>
      <c r="Z6" s="91"/>
      <c r="AA6" s="91"/>
      <c r="AB6" s="92"/>
    </row>
    <row r="7" spans="2:29" ht="16" customHeight="1">
      <c r="B7" s="286" t="s">
        <v>92</v>
      </c>
      <c r="C7" s="825">
        <f t="shared" si="0"/>
        <v>0</v>
      </c>
      <c r="D7" s="826"/>
      <c r="E7" s="42"/>
      <c r="F7" s="43"/>
      <c r="G7" s="44"/>
      <c r="H7" s="503" t="str">
        <f t="shared" si="1"/>
        <v>-</v>
      </c>
      <c r="I7" s="51"/>
      <c r="J7" s="46"/>
      <c r="K7" s="504" t="str">
        <f>IF(J7+K4=AC3, "-", SUM(J7,K4))</f>
        <v>-</v>
      </c>
      <c r="L7" s="47"/>
      <c r="M7" s="323"/>
      <c r="N7" s="48"/>
      <c r="O7" s="505" t="str">
        <f t="shared" si="2"/>
        <v>-</v>
      </c>
      <c r="P7" s="506" t="str">
        <f t="shared" si="3"/>
        <v>-</v>
      </c>
      <c r="Q7" s="507" t="str">
        <f t="shared" ref="Q7:Q20" si="8">IF(F7&gt;0, O7,"-")</f>
        <v>-</v>
      </c>
      <c r="R7" s="440">
        <f t="shared" si="4"/>
        <v>0</v>
      </c>
      <c r="S7" s="65">
        <f t="shared" si="5"/>
        <v>0</v>
      </c>
      <c r="T7" s="441">
        <f t="shared" si="6"/>
        <v>0</v>
      </c>
      <c r="U7" s="508">
        <f t="shared" si="7"/>
        <v>0</v>
      </c>
      <c r="W7" s="85"/>
      <c r="X7" s="91"/>
      <c r="Y7" s="91"/>
      <c r="Z7" s="91"/>
      <c r="AA7" s="91"/>
      <c r="AB7" s="92"/>
    </row>
    <row r="8" spans="2:29" ht="16" customHeight="1">
      <c r="B8" s="286" t="s">
        <v>92</v>
      </c>
      <c r="C8" s="811">
        <f t="shared" si="0"/>
        <v>0</v>
      </c>
      <c r="D8" s="812"/>
      <c r="E8" s="35"/>
      <c r="F8" s="36"/>
      <c r="G8" s="37"/>
      <c r="H8" s="497" t="str">
        <f t="shared" si="1"/>
        <v>-</v>
      </c>
      <c r="I8" s="49"/>
      <c r="J8" s="50"/>
      <c r="K8" s="498" t="str">
        <f>IF(J8+K4=AC3, "-", SUM(J8,K4))</f>
        <v>-</v>
      </c>
      <c r="L8" s="40"/>
      <c r="M8" s="322"/>
      <c r="N8" s="41"/>
      <c r="O8" s="499" t="str">
        <f t="shared" si="2"/>
        <v>-</v>
      </c>
      <c r="P8" s="500" t="str">
        <f t="shared" si="3"/>
        <v>-</v>
      </c>
      <c r="Q8" s="501" t="str">
        <f t="shared" si="8"/>
        <v>-</v>
      </c>
      <c r="R8" s="431">
        <f t="shared" si="4"/>
        <v>0</v>
      </c>
      <c r="S8" s="64">
        <f t="shared" si="5"/>
        <v>0</v>
      </c>
      <c r="T8" s="433">
        <f t="shared" si="6"/>
        <v>0</v>
      </c>
      <c r="U8" s="502">
        <f t="shared" si="7"/>
        <v>0</v>
      </c>
      <c r="W8" s="85"/>
      <c r="X8" s="91"/>
      <c r="Y8" s="91"/>
      <c r="Z8" s="91"/>
      <c r="AA8" s="91"/>
      <c r="AB8" s="92"/>
    </row>
    <row r="9" spans="2:29" ht="16" customHeight="1">
      <c r="B9" s="286" t="s">
        <v>92</v>
      </c>
      <c r="C9" s="825">
        <f t="shared" si="0"/>
        <v>0</v>
      </c>
      <c r="D9" s="826"/>
      <c r="E9" s="42"/>
      <c r="F9" s="43"/>
      <c r="G9" s="44"/>
      <c r="H9" s="503" t="str">
        <f t="shared" si="1"/>
        <v>-</v>
      </c>
      <c r="I9" s="51"/>
      <c r="J9" s="46"/>
      <c r="K9" s="504" t="str">
        <f>IF(J9+K4=AC3, "-", SUM(J9,K4))</f>
        <v>-</v>
      </c>
      <c r="L9" s="52"/>
      <c r="M9" s="323"/>
      <c r="N9" s="48"/>
      <c r="O9" s="505" t="str">
        <f t="shared" si="2"/>
        <v>-</v>
      </c>
      <c r="P9" s="506" t="str">
        <f t="shared" si="3"/>
        <v>-</v>
      </c>
      <c r="Q9" s="507" t="str">
        <f t="shared" si="8"/>
        <v>-</v>
      </c>
      <c r="R9" s="440">
        <f t="shared" si="4"/>
        <v>0</v>
      </c>
      <c r="S9" s="65">
        <f t="shared" si="5"/>
        <v>0</v>
      </c>
      <c r="T9" s="441">
        <f t="shared" si="6"/>
        <v>0</v>
      </c>
      <c r="U9" s="508">
        <f t="shared" si="7"/>
        <v>0</v>
      </c>
      <c r="W9" s="85"/>
      <c r="X9" s="91"/>
      <c r="Y9" s="91"/>
      <c r="Z9" s="91"/>
      <c r="AA9" s="91"/>
      <c r="AB9" s="92"/>
    </row>
    <row r="10" spans="2:29" ht="16" customHeight="1">
      <c r="B10" s="286" t="s">
        <v>92</v>
      </c>
      <c r="C10" s="811">
        <f t="shared" si="0"/>
        <v>0</v>
      </c>
      <c r="D10" s="812"/>
      <c r="E10" s="35"/>
      <c r="F10" s="36"/>
      <c r="G10" s="37"/>
      <c r="H10" s="497" t="str">
        <f t="shared" si="1"/>
        <v>-</v>
      </c>
      <c r="I10" s="38"/>
      <c r="J10" s="39"/>
      <c r="K10" s="498" t="str">
        <f>IF(J10+K4=AC3, "-", SUM(J10,K4))</f>
        <v>-</v>
      </c>
      <c r="L10" s="40"/>
      <c r="M10" s="322"/>
      <c r="N10" s="41"/>
      <c r="O10" s="499" t="str">
        <f t="shared" si="2"/>
        <v>-</v>
      </c>
      <c r="P10" s="500" t="str">
        <f t="shared" si="3"/>
        <v>-</v>
      </c>
      <c r="Q10" s="501" t="str">
        <f t="shared" si="8"/>
        <v>-</v>
      </c>
      <c r="R10" s="431">
        <f t="shared" si="4"/>
        <v>0</v>
      </c>
      <c r="S10" s="64">
        <f t="shared" si="5"/>
        <v>0</v>
      </c>
      <c r="T10" s="433">
        <f t="shared" si="6"/>
        <v>0</v>
      </c>
      <c r="U10" s="502">
        <f t="shared" si="7"/>
        <v>0</v>
      </c>
      <c r="W10" s="85"/>
      <c r="X10" s="91"/>
      <c r="Y10" s="91"/>
      <c r="Z10" s="91"/>
      <c r="AA10" s="91"/>
      <c r="AB10" s="92"/>
    </row>
    <row r="11" spans="2:29" ht="16" customHeight="1">
      <c r="B11" s="286" t="s">
        <v>92</v>
      </c>
      <c r="C11" s="825">
        <f t="shared" si="0"/>
        <v>0</v>
      </c>
      <c r="D11" s="826"/>
      <c r="E11" s="42"/>
      <c r="F11" s="43"/>
      <c r="G11" s="44"/>
      <c r="H11" s="503" t="str">
        <f t="shared" si="1"/>
        <v>-</v>
      </c>
      <c r="I11" s="45"/>
      <c r="J11" s="46"/>
      <c r="K11" s="504" t="str">
        <f>IF(J11+K4=AC3, "-", SUM(J11,K4))</f>
        <v>-</v>
      </c>
      <c r="L11" s="47"/>
      <c r="M11" s="323"/>
      <c r="N11" s="48"/>
      <c r="O11" s="505" t="str">
        <f t="shared" si="2"/>
        <v>-</v>
      </c>
      <c r="P11" s="506" t="str">
        <f t="shared" si="3"/>
        <v>-</v>
      </c>
      <c r="Q11" s="507" t="str">
        <f t="shared" si="8"/>
        <v>-</v>
      </c>
      <c r="R11" s="440">
        <f t="shared" si="4"/>
        <v>0</v>
      </c>
      <c r="S11" s="65">
        <f t="shared" si="5"/>
        <v>0</v>
      </c>
      <c r="T11" s="441">
        <f t="shared" si="6"/>
        <v>0</v>
      </c>
      <c r="U11" s="508">
        <f t="shared" si="7"/>
        <v>0</v>
      </c>
      <c r="W11" s="85"/>
      <c r="X11" s="91"/>
      <c r="Y11" s="91"/>
      <c r="Z11" s="91"/>
      <c r="AA11" s="91"/>
      <c r="AB11" s="92"/>
    </row>
    <row r="12" spans="2:29" ht="16" customHeight="1">
      <c r="B12" s="286" t="s">
        <v>92</v>
      </c>
      <c r="C12" s="811">
        <f t="shared" si="0"/>
        <v>0</v>
      </c>
      <c r="D12" s="812"/>
      <c r="E12" s="35"/>
      <c r="F12" s="36"/>
      <c r="G12" s="37"/>
      <c r="H12" s="497" t="str">
        <f t="shared" si="1"/>
        <v>-</v>
      </c>
      <c r="I12" s="49"/>
      <c r="J12" s="50"/>
      <c r="K12" s="498" t="str">
        <f>IF(J12+K4=AC3, "-", SUM(J12,K4))</f>
        <v>-</v>
      </c>
      <c r="L12" s="40"/>
      <c r="M12" s="322"/>
      <c r="N12" s="41"/>
      <c r="O12" s="499" t="str">
        <f t="shared" si="2"/>
        <v>-</v>
      </c>
      <c r="P12" s="500" t="str">
        <f t="shared" si="3"/>
        <v>-</v>
      </c>
      <c r="Q12" s="501" t="str">
        <f t="shared" si="8"/>
        <v>-</v>
      </c>
      <c r="R12" s="431">
        <f t="shared" si="4"/>
        <v>0</v>
      </c>
      <c r="S12" s="64">
        <f t="shared" si="5"/>
        <v>0</v>
      </c>
      <c r="T12" s="433">
        <f t="shared" si="6"/>
        <v>0</v>
      </c>
      <c r="U12" s="502">
        <f t="shared" si="7"/>
        <v>0</v>
      </c>
      <c r="W12" s="85"/>
      <c r="X12" s="91"/>
      <c r="Y12" s="91"/>
      <c r="Z12" s="91"/>
      <c r="AA12" s="91"/>
      <c r="AB12" s="92"/>
    </row>
    <row r="13" spans="2:29" ht="16" customHeight="1">
      <c r="B13" s="286" t="s">
        <v>92</v>
      </c>
      <c r="C13" s="825">
        <f t="shared" si="0"/>
        <v>0</v>
      </c>
      <c r="D13" s="826"/>
      <c r="E13" s="42"/>
      <c r="F13" s="43"/>
      <c r="G13" s="44"/>
      <c r="H13" s="503" t="str">
        <f t="shared" si="1"/>
        <v>-</v>
      </c>
      <c r="I13" s="45"/>
      <c r="J13" s="46"/>
      <c r="K13" s="504" t="str">
        <f>IF(J13+K4=AC3, "-", SUM(J13,K4))</f>
        <v>-</v>
      </c>
      <c r="L13" s="47"/>
      <c r="M13" s="323"/>
      <c r="N13" s="48"/>
      <c r="O13" s="505" t="str">
        <f t="shared" si="2"/>
        <v>-</v>
      </c>
      <c r="P13" s="506" t="str">
        <f t="shared" si="3"/>
        <v>-</v>
      </c>
      <c r="Q13" s="507" t="str">
        <f t="shared" si="8"/>
        <v>-</v>
      </c>
      <c r="R13" s="440">
        <f t="shared" si="4"/>
        <v>0</v>
      </c>
      <c r="S13" s="65">
        <f t="shared" si="5"/>
        <v>0</v>
      </c>
      <c r="T13" s="441">
        <f t="shared" si="6"/>
        <v>0</v>
      </c>
      <c r="U13" s="508">
        <f t="shared" si="7"/>
        <v>0</v>
      </c>
      <c r="W13" s="85"/>
      <c r="X13" s="91"/>
      <c r="Y13" s="91"/>
      <c r="Z13" s="91"/>
      <c r="AA13" s="91"/>
      <c r="AB13" s="92"/>
    </row>
    <row r="14" spans="2:29" ht="16" customHeight="1">
      <c r="B14" s="286" t="s">
        <v>92</v>
      </c>
      <c r="C14" s="811">
        <f t="shared" si="0"/>
        <v>0</v>
      </c>
      <c r="D14" s="812"/>
      <c r="E14" s="35"/>
      <c r="F14" s="36"/>
      <c r="G14" s="37"/>
      <c r="H14" s="497" t="str">
        <f t="shared" si="1"/>
        <v>-</v>
      </c>
      <c r="I14" s="49"/>
      <c r="J14" s="50"/>
      <c r="K14" s="498" t="str">
        <f>IF(J14+K4=AC3, "-", SUM(J14,K4))</f>
        <v>-</v>
      </c>
      <c r="L14" s="40"/>
      <c r="M14" s="322"/>
      <c r="N14" s="41"/>
      <c r="O14" s="499" t="str">
        <f t="shared" si="2"/>
        <v>-</v>
      </c>
      <c r="P14" s="500" t="str">
        <f t="shared" si="3"/>
        <v>-</v>
      </c>
      <c r="Q14" s="501" t="str">
        <f t="shared" si="8"/>
        <v>-</v>
      </c>
      <c r="R14" s="431">
        <f t="shared" si="4"/>
        <v>0</v>
      </c>
      <c r="S14" s="64">
        <f t="shared" si="5"/>
        <v>0</v>
      </c>
      <c r="T14" s="433">
        <f t="shared" si="6"/>
        <v>0</v>
      </c>
      <c r="U14" s="502">
        <f t="shared" ref="U14:U19" si="9">E14+F14-R14-S14-T14</f>
        <v>0</v>
      </c>
      <c r="W14" s="85"/>
      <c r="X14" s="91"/>
      <c r="Y14" s="91"/>
      <c r="Z14" s="91"/>
      <c r="AA14" s="91"/>
      <c r="AB14" s="92"/>
    </row>
    <row r="15" spans="2:29" ht="16" customHeight="1">
      <c r="B15" s="286" t="s">
        <v>92</v>
      </c>
      <c r="C15" s="825">
        <f t="shared" si="0"/>
        <v>0</v>
      </c>
      <c r="D15" s="826"/>
      <c r="E15" s="42"/>
      <c r="F15" s="43"/>
      <c r="G15" s="44"/>
      <c r="H15" s="503" t="str">
        <f t="shared" si="1"/>
        <v>-</v>
      </c>
      <c r="I15" s="45"/>
      <c r="J15" s="46"/>
      <c r="K15" s="504" t="str">
        <f>IF(J15+K4=AC3, "-", SUM(J15,K4))</f>
        <v>-</v>
      </c>
      <c r="L15" s="47"/>
      <c r="M15" s="323"/>
      <c r="N15" s="48"/>
      <c r="O15" s="505" t="str">
        <f t="shared" si="2"/>
        <v>-</v>
      </c>
      <c r="P15" s="506" t="str">
        <f t="shared" si="3"/>
        <v>-</v>
      </c>
      <c r="Q15" s="507" t="str">
        <f t="shared" si="8"/>
        <v>-</v>
      </c>
      <c r="R15" s="440">
        <f t="shared" si="4"/>
        <v>0</v>
      </c>
      <c r="S15" s="65">
        <f t="shared" si="5"/>
        <v>0</v>
      </c>
      <c r="T15" s="441">
        <f t="shared" si="6"/>
        <v>0</v>
      </c>
      <c r="U15" s="508">
        <f t="shared" si="9"/>
        <v>0</v>
      </c>
      <c r="W15" s="85"/>
      <c r="X15" s="91"/>
      <c r="Y15" s="91"/>
      <c r="Z15" s="91"/>
      <c r="AA15" s="91"/>
      <c r="AB15" s="92"/>
    </row>
    <row r="16" spans="2:29" ht="16" customHeight="1">
      <c r="B16" s="286" t="s">
        <v>92</v>
      </c>
      <c r="C16" s="811">
        <f t="shared" si="0"/>
        <v>0</v>
      </c>
      <c r="D16" s="812"/>
      <c r="E16" s="35"/>
      <c r="F16" s="36"/>
      <c r="G16" s="37"/>
      <c r="H16" s="497" t="str">
        <f t="shared" si="1"/>
        <v>-</v>
      </c>
      <c r="I16" s="49"/>
      <c r="J16" s="50"/>
      <c r="K16" s="498" t="str">
        <f>IF(J16+K4=AC3, "-", SUM(J16,K4))</f>
        <v>-</v>
      </c>
      <c r="L16" s="40"/>
      <c r="M16" s="322"/>
      <c r="N16" s="41"/>
      <c r="O16" s="499" t="str">
        <f t="shared" si="2"/>
        <v>-</v>
      </c>
      <c r="P16" s="500" t="str">
        <f t="shared" si="3"/>
        <v>-</v>
      </c>
      <c r="Q16" s="501" t="str">
        <f t="shared" si="8"/>
        <v>-</v>
      </c>
      <c r="R16" s="431">
        <f t="shared" si="4"/>
        <v>0</v>
      </c>
      <c r="S16" s="64">
        <f t="shared" si="5"/>
        <v>0</v>
      </c>
      <c r="T16" s="433">
        <f t="shared" si="6"/>
        <v>0</v>
      </c>
      <c r="U16" s="502">
        <f t="shared" si="9"/>
        <v>0</v>
      </c>
      <c r="W16" s="85"/>
      <c r="X16" s="91"/>
      <c r="Y16" s="91"/>
      <c r="Z16" s="91"/>
      <c r="AA16" s="91"/>
      <c r="AB16" s="92"/>
    </row>
    <row r="17" spans="2:32" ht="16" customHeight="1">
      <c r="B17" s="286" t="s">
        <v>92</v>
      </c>
      <c r="C17" s="825">
        <f t="shared" si="0"/>
        <v>0</v>
      </c>
      <c r="D17" s="826"/>
      <c r="E17" s="42"/>
      <c r="F17" s="43"/>
      <c r="G17" s="44"/>
      <c r="H17" s="503" t="str">
        <f t="shared" si="1"/>
        <v>-</v>
      </c>
      <c r="I17" s="45"/>
      <c r="J17" s="46"/>
      <c r="K17" s="504" t="str">
        <f>IF(J17+K4=AC3, "-", SUM(J17,K4))</f>
        <v>-</v>
      </c>
      <c r="L17" s="47"/>
      <c r="M17" s="323"/>
      <c r="N17" s="48"/>
      <c r="O17" s="505" t="str">
        <f t="shared" si="2"/>
        <v>-</v>
      </c>
      <c r="P17" s="506" t="str">
        <f t="shared" si="3"/>
        <v>-</v>
      </c>
      <c r="Q17" s="507" t="str">
        <f t="shared" si="8"/>
        <v>-</v>
      </c>
      <c r="R17" s="440">
        <f t="shared" si="4"/>
        <v>0</v>
      </c>
      <c r="S17" s="65">
        <f t="shared" si="5"/>
        <v>0</v>
      </c>
      <c r="T17" s="441">
        <f t="shared" si="6"/>
        <v>0</v>
      </c>
      <c r="U17" s="508">
        <f t="shared" si="9"/>
        <v>0</v>
      </c>
      <c r="W17" s="85"/>
      <c r="X17" s="91"/>
      <c r="Y17" s="91"/>
      <c r="Z17" s="91"/>
      <c r="AA17" s="91"/>
      <c r="AB17" s="92"/>
    </row>
    <row r="18" spans="2:32" ht="16" customHeight="1">
      <c r="B18" s="286" t="s">
        <v>92</v>
      </c>
      <c r="C18" s="811">
        <f t="shared" si="0"/>
        <v>0</v>
      </c>
      <c r="D18" s="812"/>
      <c r="E18" s="35"/>
      <c r="F18" s="36"/>
      <c r="G18" s="37"/>
      <c r="H18" s="497" t="str">
        <f t="shared" si="1"/>
        <v>-</v>
      </c>
      <c r="I18" s="49"/>
      <c r="J18" s="50"/>
      <c r="K18" s="498" t="str">
        <f>IF(J18+K4=AC3, "-", SUM(J18,K4))</f>
        <v>-</v>
      </c>
      <c r="L18" s="40"/>
      <c r="M18" s="322"/>
      <c r="N18" s="41"/>
      <c r="O18" s="499" t="str">
        <f t="shared" si="2"/>
        <v>-</v>
      </c>
      <c r="P18" s="500" t="str">
        <f t="shared" si="3"/>
        <v>-</v>
      </c>
      <c r="Q18" s="501" t="str">
        <f t="shared" si="8"/>
        <v>-</v>
      </c>
      <c r="R18" s="431">
        <f t="shared" si="4"/>
        <v>0</v>
      </c>
      <c r="S18" s="64">
        <f t="shared" si="5"/>
        <v>0</v>
      </c>
      <c r="T18" s="433">
        <f t="shared" si="6"/>
        <v>0</v>
      </c>
      <c r="U18" s="502">
        <f t="shared" si="9"/>
        <v>0</v>
      </c>
      <c r="W18" s="85"/>
      <c r="X18" s="91"/>
      <c r="Y18" s="91"/>
      <c r="Z18" s="91"/>
      <c r="AA18" s="91"/>
      <c r="AB18" s="92"/>
    </row>
    <row r="19" spans="2:32" ht="16" customHeight="1">
      <c r="B19" s="286" t="s">
        <v>92</v>
      </c>
      <c r="C19" s="825">
        <f t="shared" si="0"/>
        <v>0</v>
      </c>
      <c r="D19" s="826"/>
      <c r="E19" s="42"/>
      <c r="F19" s="43"/>
      <c r="G19" s="44"/>
      <c r="H19" s="503" t="str">
        <f t="shared" si="1"/>
        <v>-</v>
      </c>
      <c r="I19" s="45"/>
      <c r="J19" s="46"/>
      <c r="K19" s="504" t="str">
        <f>IF(J19+K4=AC3, "-", SUM(J19,K4))</f>
        <v>-</v>
      </c>
      <c r="L19" s="47"/>
      <c r="M19" s="323"/>
      <c r="N19" s="48"/>
      <c r="O19" s="505" t="str">
        <f t="shared" si="2"/>
        <v>-</v>
      </c>
      <c r="P19" s="506" t="str">
        <f t="shared" si="3"/>
        <v>-</v>
      </c>
      <c r="Q19" s="507" t="str">
        <f t="shared" si="8"/>
        <v>-</v>
      </c>
      <c r="R19" s="440">
        <f t="shared" si="4"/>
        <v>0</v>
      </c>
      <c r="S19" s="65">
        <f t="shared" si="5"/>
        <v>0</v>
      </c>
      <c r="T19" s="441">
        <f t="shared" si="6"/>
        <v>0</v>
      </c>
      <c r="U19" s="508">
        <f t="shared" si="9"/>
        <v>0</v>
      </c>
      <c r="W19" s="85"/>
      <c r="X19" s="91"/>
      <c r="Y19" s="91"/>
      <c r="Z19" s="91"/>
      <c r="AA19" s="91"/>
      <c r="AB19" s="92"/>
    </row>
    <row r="20" spans="2:32" ht="16" customHeight="1">
      <c r="B20" s="286" t="s">
        <v>92</v>
      </c>
      <c r="C20" s="827">
        <f t="shared" si="0"/>
        <v>0</v>
      </c>
      <c r="D20" s="828"/>
      <c r="E20" s="35"/>
      <c r="F20" s="36"/>
      <c r="G20" s="37"/>
      <c r="H20" s="497" t="str">
        <f t="shared" si="1"/>
        <v>-</v>
      </c>
      <c r="I20" s="49"/>
      <c r="J20" s="50"/>
      <c r="K20" s="498" t="str">
        <f>IF(J20+K4=AC3, "-", SUM(J20,K4))</f>
        <v>-</v>
      </c>
      <c r="L20" s="40"/>
      <c r="M20" s="322"/>
      <c r="N20" s="41"/>
      <c r="O20" s="499" t="str">
        <f t="shared" si="2"/>
        <v>-</v>
      </c>
      <c r="P20" s="500" t="str">
        <f t="shared" si="3"/>
        <v>-</v>
      </c>
      <c r="Q20" s="501" t="str">
        <f t="shared" si="8"/>
        <v>-</v>
      </c>
      <c r="R20" s="431">
        <f t="shared" si="4"/>
        <v>0</v>
      </c>
      <c r="S20" s="64">
        <f t="shared" si="5"/>
        <v>0</v>
      </c>
      <c r="T20" s="433">
        <f t="shared" si="6"/>
        <v>0</v>
      </c>
      <c r="U20" s="502">
        <f>E20+F20-R20-S20-T20</f>
        <v>0</v>
      </c>
      <c r="W20" s="85"/>
      <c r="X20" s="91"/>
      <c r="Y20" s="91"/>
      <c r="Z20" s="91"/>
      <c r="AA20" s="91"/>
      <c r="AB20" s="92"/>
    </row>
    <row r="21" spans="2:32" s="96" customFormat="1" ht="32" customHeight="1" thickBot="1">
      <c r="B21" s="68" t="s">
        <v>3</v>
      </c>
      <c r="C21" s="829">
        <f>SUM(C6:D20)</f>
        <v>0</v>
      </c>
      <c r="D21" s="830"/>
      <c r="E21" s="56">
        <f>SUM(E6:E20)</f>
        <v>0</v>
      </c>
      <c r="F21" s="57">
        <f>SUM(F6:F20)</f>
        <v>0</v>
      </c>
      <c r="G21" s="58">
        <f>SUM(G6:G20)</f>
        <v>0</v>
      </c>
      <c r="H21" s="59">
        <f>SUM(H6:H20)</f>
        <v>0</v>
      </c>
      <c r="I21" s="93"/>
      <c r="J21" s="94"/>
      <c r="K21" s="94"/>
      <c r="L21" s="95"/>
      <c r="M21" s="453">
        <f t="shared" ref="M21:U21" si="10">SUM(M6:M20)</f>
        <v>0</v>
      </c>
      <c r="N21" s="60">
        <f t="shared" si="10"/>
        <v>0</v>
      </c>
      <c r="O21" s="61">
        <f t="shared" si="10"/>
        <v>0</v>
      </c>
      <c r="P21" s="62">
        <f t="shared" si="10"/>
        <v>0</v>
      </c>
      <c r="Q21" s="63">
        <f t="shared" si="10"/>
        <v>0</v>
      </c>
      <c r="R21" s="55">
        <f t="shared" si="10"/>
        <v>0</v>
      </c>
      <c r="S21" s="66">
        <f t="shared" si="10"/>
        <v>0</v>
      </c>
      <c r="T21" s="66">
        <f t="shared" si="10"/>
        <v>0</v>
      </c>
      <c r="U21" s="67">
        <f t="shared" si="10"/>
        <v>0</v>
      </c>
    </row>
    <row r="22" spans="2:32" ht="15" customHeight="1" thickTop="1">
      <c r="B22" s="158"/>
      <c r="C22" s="157"/>
      <c r="D22" s="97"/>
      <c r="E22" s="98"/>
      <c r="F22" s="99"/>
      <c r="G22" s="99"/>
      <c r="H22" s="100"/>
      <c r="I22" s="101"/>
      <c r="J22" s="101"/>
      <c r="K22" s="101"/>
      <c r="Q22" s="157"/>
      <c r="R22" s="831" t="s">
        <v>38</v>
      </c>
      <c r="S22" s="831"/>
      <c r="T22" s="831"/>
      <c r="U22" s="833">
        <f>'Breakdown '!D32</f>
        <v>6438.35</v>
      </c>
      <c r="X22" s="84"/>
      <c r="AF22" s="92"/>
    </row>
    <row r="23" spans="2:32" ht="17" customHeight="1">
      <c r="B23" s="104"/>
      <c r="D23" s="97"/>
      <c r="E23" s="98"/>
      <c r="F23" s="99"/>
      <c r="G23" s="99"/>
      <c r="H23" s="100"/>
      <c r="I23" s="101"/>
      <c r="J23" s="101"/>
      <c r="K23" s="101"/>
      <c r="M23" s="102"/>
      <c r="N23" s="102"/>
      <c r="R23" s="832"/>
      <c r="S23" s="832"/>
      <c r="T23" s="832"/>
      <c r="U23" s="834"/>
      <c r="X23" s="84"/>
      <c r="AF23" s="92"/>
    </row>
    <row r="24" spans="2:32" ht="17" customHeight="1">
      <c r="B24" s="835" t="s">
        <v>143</v>
      </c>
      <c r="C24" s="160"/>
      <c r="D24" s="97"/>
      <c r="R24" s="837" t="s">
        <v>125</v>
      </c>
      <c r="S24" s="838"/>
      <c r="T24" s="838"/>
      <c r="U24" s="841">
        <f>U21-U22</f>
        <v>-6438.35</v>
      </c>
      <c r="X24" s="84"/>
      <c r="AF24" s="92"/>
    </row>
    <row r="25" spans="2:32" ht="20" customHeight="1" thickBot="1">
      <c r="B25" s="836"/>
      <c r="C25" s="161"/>
      <c r="E25" s="98"/>
      <c r="F25" s="99"/>
      <c r="G25" s="99"/>
      <c r="H25" s="100"/>
      <c r="I25" s="101"/>
      <c r="J25" s="101"/>
      <c r="K25" s="101"/>
      <c r="Q25" s="159"/>
      <c r="R25" s="839"/>
      <c r="S25" s="840"/>
      <c r="T25" s="840"/>
      <c r="U25" s="842"/>
      <c r="X25" s="84"/>
      <c r="AE25" s="92"/>
    </row>
    <row r="26" spans="2:32" ht="24" customHeight="1" thickTop="1">
      <c r="B26" s="104"/>
      <c r="E26" s="150"/>
      <c r="F26" s="151"/>
      <c r="G26" s="151"/>
      <c r="H26" s="151"/>
      <c r="I26" s="151"/>
      <c r="J26" s="850" t="s">
        <v>124</v>
      </c>
      <c r="K26" s="850"/>
      <c r="L26" s="151"/>
      <c r="M26" s="151"/>
      <c r="N26" s="151"/>
      <c r="O26" s="151"/>
      <c r="P26" s="152"/>
      <c r="Q26" s="96"/>
      <c r="R26" s="96"/>
      <c r="S26" s="96"/>
      <c r="T26" s="92"/>
      <c r="U26" s="105"/>
      <c r="X26" s="84"/>
    </row>
    <row r="27" spans="2:32" s="90" customFormat="1" ht="21" customHeight="1" thickBot="1">
      <c r="B27" s="106"/>
      <c r="E27" s="153"/>
      <c r="F27" s="457" t="s">
        <v>1</v>
      </c>
      <c r="G27" s="851" t="s">
        <v>16</v>
      </c>
      <c r="H27" s="852"/>
      <c r="I27" s="853"/>
      <c r="J27" s="509" t="s">
        <v>2</v>
      </c>
      <c r="K27" s="458" t="s">
        <v>17</v>
      </c>
      <c r="L27" s="854" t="s">
        <v>18</v>
      </c>
      <c r="M27" s="855"/>
      <c r="N27" s="855"/>
      <c r="O27" s="855"/>
      <c r="P27" s="856"/>
      <c r="Q27" s="88"/>
      <c r="R27" s="88"/>
      <c r="S27" s="88"/>
      <c r="U27" s="107"/>
    </row>
    <row r="28" spans="2:32" ht="16" customHeight="1">
      <c r="B28" s="106"/>
      <c r="E28" s="108" t="s">
        <v>99</v>
      </c>
      <c r="F28" s="33"/>
      <c r="G28" s="885"/>
      <c r="H28" s="886"/>
      <c r="I28" s="887"/>
      <c r="J28" s="25"/>
      <c r="K28" s="24"/>
      <c r="L28" s="857"/>
      <c r="M28" s="858"/>
      <c r="N28" s="858"/>
      <c r="O28" s="858"/>
      <c r="P28" s="859"/>
      <c r="Q28" s="88"/>
      <c r="R28" s="88"/>
      <c r="S28" s="88"/>
      <c r="U28" s="105"/>
      <c r="V28" s="92"/>
      <c r="X28" s="84"/>
    </row>
    <row r="29" spans="2:32" ht="16" customHeight="1">
      <c r="B29" s="106"/>
      <c r="E29" s="109" t="s">
        <v>100</v>
      </c>
      <c r="F29" s="32"/>
      <c r="G29" s="846"/>
      <c r="H29" s="847"/>
      <c r="I29" s="848"/>
      <c r="J29" s="22"/>
      <c r="K29" s="23"/>
      <c r="L29" s="846"/>
      <c r="M29" s="847"/>
      <c r="N29" s="847"/>
      <c r="O29" s="847"/>
      <c r="P29" s="848"/>
      <c r="Q29" s="88"/>
      <c r="R29" s="88"/>
      <c r="S29" s="88"/>
      <c r="U29" s="105"/>
      <c r="X29" s="84"/>
    </row>
    <row r="30" spans="2:32" ht="16" customHeight="1">
      <c r="B30" s="106"/>
      <c r="E30" s="108" t="s">
        <v>101</v>
      </c>
      <c r="F30" s="33"/>
      <c r="G30" s="843"/>
      <c r="H30" s="844"/>
      <c r="I30" s="845"/>
      <c r="J30" s="25"/>
      <c r="K30" s="24"/>
      <c r="L30" s="843"/>
      <c r="M30" s="844"/>
      <c r="N30" s="844"/>
      <c r="O30" s="844"/>
      <c r="P30" s="845"/>
      <c r="Q30" s="88"/>
      <c r="R30" s="88"/>
      <c r="S30" s="88"/>
      <c r="U30" s="105"/>
      <c r="X30" s="84"/>
    </row>
    <row r="31" spans="2:32" ht="16" customHeight="1">
      <c r="B31" s="106"/>
      <c r="E31" s="109" t="s">
        <v>102</v>
      </c>
      <c r="F31" s="32"/>
      <c r="G31" s="846"/>
      <c r="H31" s="847"/>
      <c r="I31" s="848"/>
      <c r="J31" s="22"/>
      <c r="K31" s="21"/>
      <c r="L31" s="846"/>
      <c r="M31" s="847"/>
      <c r="N31" s="847"/>
      <c r="O31" s="847"/>
      <c r="P31" s="848"/>
      <c r="Q31" s="88"/>
      <c r="R31" s="88"/>
      <c r="S31" s="88"/>
      <c r="U31" s="105"/>
      <c r="X31" s="84"/>
    </row>
    <row r="32" spans="2:32" ht="16" customHeight="1">
      <c r="B32" s="849" t="str">
        <f>Info!F11&amp;"'s"</f>
        <v>Clem Harrod's</v>
      </c>
      <c r="C32" s="110"/>
      <c r="D32" s="110"/>
      <c r="E32" s="108" t="s">
        <v>103</v>
      </c>
      <c r="F32" s="33"/>
      <c r="G32" s="843"/>
      <c r="H32" s="844"/>
      <c r="I32" s="845"/>
      <c r="J32" s="25"/>
      <c r="K32" s="24"/>
      <c r="L32" s="843"/>
      <c r="M32" s="844"/>
      <c r="N32" s="844"/>
      <c r="O32" s="844"/>
      <c r="P32" s="845"/>
      <c r="Q32" s="88"/>
      <c r="R32" s="860" t="s">
        <v>338</v>
      </c>
      <c r="S32" s="860"/>
      <c r="T32" s="860"/>
      <c r="U32" s="105"/>
      <c r="X32" s="84"/>
    </row>
    <row r="33" spans="2:21" s="84" customFormat="1" ht="16" customHeight="1">
      <c r="B33" s="849"/>
      <c r="C33" s="110"/>
      <c r="D33" s="110"/>
      <c r="E33" s="109" t="s">
        <v>104</v>
      </c>
      <c r="F33" s="32"/>
      <c r="G33" s="846"/>
      <c r="H33" s="847"/>
      <c r="I33" s="848"/>
      <c r="J33" s="22"/>
      <c r="K33" s="21"/>
      <c r="L33" s="846"/>
      <c r="M33" s="847"/>
      <c r="N33" s="847"/>
      <c r="O33" s="847"/>
      <c r="P33" s="848"/>
      <c r="Q33" s="88"/>
      <c r="R33" s="860"/>
      <c r="S33" s="860"/>
      <c r="T33" s="860"/>
      <c r="U33" s="105"/>
    </row>
    <row r="34" spans="2:21" s="84" customFormat="1" ht="16" customHeight="1">
      <c r="B34" s="861" t="s">
        <v>157</v>
      </c>
      <c r="C34" s="111"/>
      <c r="D34" s="111"/>
      <c r="E34" s="108" t="s">
        <v>105</v>
      </c>
      <c r="F34" s="33"/>
      <c r="G34" s="843"/>
      <c r="H34" s="844"/>
      <c r="I34" s="845"/>
      <c r="J34" s="25"/>
      <c r="K34" s="24"/>
      <c r="L34" s="843"/>
      <c r="M34" s="844"/>
      <c r="N34" s="844"/>
      <c r="O34" s="844"/>
      <c r="P34" s="845"/>
      <c r="Q34" s="88"/>
      <c r="R34" s="863" t="s">
        <v>165</v>
      </c>
      <c r="S34" s="863"/>
      <c r="T34" s="863"/>
      <c r="U34" s="105"/>
    </row>
    <row r="35" spans="2:21" s="84" customFormat="1" ht="16" customHeight="1">
      <c r="B35" s="883"/>
      <c r="C35" s="111"/>
      <c r="D35" s="111"/>
      <c r="E35" s="109" t="s">
        <v>106</v>
      </c>
      <c r="F35" s="32"/>
      <c r="G35" s="846"/>
      <c r="H35" s="847"/>
      <c r="I35" s="848"/>
      <c r="J35" s="22"/>
      <c r="K35" s="26"/>
      <c r="L35" s="846"/>
      <c r="M35" s="847"/>
      <c r="N35" s="847"/>
      <c r="O35" s="847"/>
      <c r="P35" s="848"/>
      <c r="Q35" s="88"/>
      <c r="R35" s="864"/>
      <c r="S35" s="864"/>
      <c r="T35" s="864"/>
      <c r="U35" s="155"/>
    </row>
    <row r="36" spans="2:21" s="84" customFormat="1" ht="16" customHeight="1">
      <c r="B36" s="112"/>
      <c r="C36" s="113"/>
      <c r="D36" s="114"/>
      <c r="E36" s="108" t="s">
        <v>107</v>
      </c>
      <c r="F36" s="33"/>
      <c r="G36" s="843"/>
      <c r="H36" s="844"/>
      <c r="I36" s="845"/>
      <c r="J36" s="25"/>
      <c r="K36" s="27"/>
      <c r="L36" s="843"/>
      <c r="M36" s="844"/>
      <c r="N36" s="844"/>
      <c r="O36" s="844"/>
      <c r="P36" s="845"/>
      <c r="Q36" s="88"/>
      <c r="R36" s="156"/>
      <c r="S36" s="156"/>
      <c r="T36" s="156"/>
      <c r="U36" s="105"/>
    </row>
    <row r="37" spans="2:21" s="84" customFormat="1" ht="16" customHeight="1">
      <c r="B37" s="80" t="str">
        <f>Info!F12</f>
        <v>CLEMCO.AV</v>
      </c>
      <c r="C37" s="113"/>
      <c r="E37" s="109" t="s">
        <v>108</v>
      </c>
      <c r="F37" s="32"/>
      <c r="G37" s="846"/>
      <c r="H37" s="847"/>
      <c r="I37" s="848"/>
      <c r="J37" s="22"/>
      <c r="K37" s="26"/>
      <c r="L37" s="846"/>
      <c r="M37" s="847"/>
      <c r="N37" s="847"/>
      <c r="O37" s="847"/>
      <c r="P37" s="848"/>
      <c r="Q37" s="88"/>
      <c r="R37" s="865" t="s">
        <v>337</v>
      </c>
      <c r="S37" s="865"/>
      <c r="T37" s="865"/>
      <c r="U37" s="866"/>
    </row>
    <row r="38" spans="2:21" s="84" customFormat="1" ht="16" customHeight="1">
      <c r="B38" s="80"/>
      <c r="C38" s="113"/>
      <c r="E38" s="108" t="s">
        <v>109</v>
      </c>
      <c r="F38" s="33"/>
      <c r="G38" s="843"/>
      <c r="H38" s="844"/>
      <c r="I38" s="845"/>
      <c r="J38" s="25"/>
      <c r="K38" s="27"/>
      <c r="L38" s="843"/>
      <c r="M38" s="844"/>
      <c r="N38" s="844"/>
      <c r="O38" s="844"/>
      <c r="P38" s="845"/>
      <c r="Q38" s="88"/>
      <c r="R38" s="865"/>
      <c r="S38" s="865"/>
      <c r="T38" s="865"/>
      <c r="U38" s="866"/>
    </row>
    <row r="39" spans="2:21" s="84" customFormat="1" ht="16" customHeight="1">
      <c r="B39" s="81" t="str">
        <f>Info!F15</f>
        <v>101 Projection Way</v>
      </c>
      <c r="C39" s="113"/>
      <c r="E39" s="109" t="s">
        <v>110</v>
      </c>
      <c r="F39" s="32"/>
      <c r="G39" s="846"/>
      <c r="H39" s="847"/>
      <c r="I39" s="848"/>
      <c r="J39" s="22"/>
      <c r="K39" s="26"/>
      <c r="L39" s="846"/>
      <c r="M39" s="847"/>
      <c r="N39" s="847"/>
      <c r="O39" s="847"/>
      <c r="P39" s="848"/>
      <c r="Q39" s="88"/>
      <c r="R39" s="865"/>
      <c r="S39" s="865"/>
      <c r="T39" s="865"/>
      <c r="U39" s="866"/>
    </row>
    <row r="40" spans="2:21" s="84" customFormat="1" ht="16" customHeight="1">
      <c r="B40" s="81" t="str">
        <f>Info!F16</f>
        <v>Virtually Everywhere, US 12345</v>
      </c>
      <c r="C40" s="113"/>
      <c r="E40" s="108" t="s">
        <v>111</v>
      </c>
      <c r="F40" s="33"/>
      <c r="G40" s="843"/>
      <c r="H40" s="844"/>
      <c r="I40" s="845"/>
      <c r="J40" s="25"/>
      <c r="K40" s="27"/>
      <c r="L40" s="843"/>
      <c r="M40" s="844"/>
      <c r="N40" s="844"/>
      <c r="O40" s="844"/>
      <c r="P40" s="845"/>
      <c r="Q40" s="88"/>
      <c r="R40" s="865"/>
      <c r="S40" s="865"/>
      <c r="T40" s="865"/>
      <c r="U40" s="866"/>
    </row>
    <row r="41" spans="2:21" s="84" customFormat="1" ht="16" customHeight="1">
      <c r="B41" s="81"/>
      <c r="C41" s="113"/>
      <c r="E41" s="109" t="s">
        <v>112</v>
      </c>
      <c r="F41" s="32"/>
      <c r="G41" s="846"/>
      <c r="H41" s="847"/>
      <c r="I41" s="848"/>
      <c r="J41" s="22"/>
      <c r="K41" s="26"/>
      <c r="L41" s="846"/>
      <c r="M41" s="847"/>
      <c r="N41" s="847"/>
      <c r="O41" s="847"/>
      <c r="P41" s="848"/>
      <c r="Q41" s="88"/>
      <c r="R41" s="865"/>
      <c r="S41" s="865"/>
      <c r="T41" s="865"/>
      <c r="U41" s="866"/>
    </row>
    <row r="42" spans="2:21" s="84" customFormat="1" ht="16" customHeight="1">
      <c r="B42" s="81" t="str">
        <f>Info!F17</f>
        <v>813-555-CLEM</v>
      </c>
      <c r="C42" s="113"/>
      <c r="E42" s="108" t="s">
        <v>113</v>
      </c>
      <c r="F42" s="33"/>
      <c r="G42" s="843"/>
      <c r="H42" s="844"/>
      <c r="I42" s="845"/>
      <c r="J42" s="25"/>
      <c r="K42" s="27"/>
      <c r="L42" s="843"/>
      <c r="M42" s="844"/>
      <c r="N42" s="844"/>
      <c r="O42" s="844"/>
      <c r="P42" s="845"/>
      <c r="Q42" s="88"/>
      <c r="R42" s="865"/>
      <c r="S42" s="865"/>
      <c r="T42" s="865"/>
      <c r="U42" s="866"/>
    </row>
    <row r="43" spans="2:21" s="84" customFormat="1" ht="16" customHeight="1">
      <c r="B43" s="81" t="str">
        <f>Info!F18</f>
        <v>info@clemco.net</v>
      </c>
      <c r="C43" s="115"/>
      <c r="E43" s="109" t="s">
        <v>114</v>
      </c>
      <c r="F43" s="32"/>
      <c r="G43" s="846"/>
      <c r="H43" s="847"/>
      <c r="I43" s="848"/>
      <c r="J43" s="22"/>
      <c r="K43" s="26"/>
      <c r="L43" s="846"/>
      <c r="M43" s="847"/>
      <c r="N43" s="847"/>
      <c r="O43" s="847"/>
      <c r="P43" s="848"/>
      <c r="Q43" s="88"/>
      <c r="R43" s="865"/>
      <c r="S43" s="865"/>
      <c r="T43" s="865"/>
      <c r="U43" s="866"/>
    </row>
    <row r="44" spans="2:21" s="84" customFormat="1" ht="16" customHeight="1">
      <c r="B44" s="106"/>
      <c r="E44" s="108" t="s">
        <v>115</v>
      </c>
      <c r="F44" s="33"/>
      <c r="G44" s="843"/>
      <c r="H44" s="844"/>
      <c r="I44" s="845"/>
      <c r="J44" s="25"/>
      <c r="K44" s="27"/>
      <c r="L44" s="843"/>
      <c r="M44" s="844"/>
      <c r="N44" s="844"/>
      <c r="O44" s="844"/>
      <c r="P44" s="845"/>
      <c r="Q44" s="88"/>
      <c r="R44" s="865"/>
      <c r="S44" s="865"/>
      <c r="T44" s="865"/>
      <c r="U44" s="866"/>
    </row>
    <row r="45" spans="2:21" s="84" customFormat="1" ht="16" customHeight="1">
      <c r="B45" s="106"/>
      <c r="E45" s="109" t="s">
        <v>116</v>
      </c>
      <c r="F45" s="32"/>
      <c r="G45" s="846"/>
      <c r="H45" s="847"/>
      <c r="I45" s="848"/>
      <c r="J45" s="22"/>
      <c r="K45" s="26"/>
      <c r="L45" s="846"/>
      <c r="M45" s="847"/>
      <c r="N45" s="847"/>
      <c r="O45" s="847"/>
      <c r="P45" s="848"/>
      <c r="Q45" s="88"/>
      <c r="R45" s="884"/>
      <c r="S45" s="884"/>
      <c r="T45" s="884"/>
      <c r="U45" s="105"/>
    </row>
    <row r="46" spans="2:21" s="84" customFormat="1" ht="16" customHeight="1">
      <c r="B46" s="106"/>
      <c r="E46" s="108" t="s">
        <v>117</v>
      </c>
      <c r="F46" s="33"/>
      <c r="G46" s="843"/>
      <c r="H46" s="844"/>
      <c r="I46" s="845"/>
      <c r="J46" s="25"/>
      <c r="K46" s="27"/>
      <c r="L46" s="843"/>
      <c r="M46" s="844"/>
      <c r="N46" s="844"/>
      <c r="O46" s="844"/>
      <c r="P46" s="845"/>
      <c r="Q46" s="88"/>
      <c r="R46" s="884"/>
      <c r="S46" s="884"/>
      <c r="T46" s="884"/>
      <c r="U46" s="105"/>
    </row>
    <row r="47" spans="2:21" s="84" customFormat="1" ht="16" customHeight="1">
      <c r="B47" s="106"/>
      <c r="E47" s="109" t="s">
        <v>118</v>
      </c>
      <c r="F47" s="32"/>
      <c r="G47" s="846"/>
      <c r="H47" s="847"/>
      <c r="I47" s="848"/>
      <c r="J47" s="22"/>
      <c r="K47" s="26"/>
      <c r="L47" s="846"/>
      <c r="M47" s="847"/>
      <c r="N47" s="847"/>
      <c r="O47" s="847"/>
      <c r="P47" s="848"/>
      <c r="Q47" s="88"/>
      <c r="R47" s="884"/>
      <c r="S47" s="884"/>
      <c r="T47" s="884"/>
      <c r="U47" s="105"/>
    </row>
    <row r="48" spans="2:21" s="84" customFormat="1" ht="16" customHeight="1">
      <c r="B48" s="106"/>
      <c r="E48" s="108" t="s">
        <v>119</v>
      </c>
      <c r="F48" s="33"/>
      <c r="G48" s="843"/>
      <c r="H48" s="844"/>
      <c r="I48" s="845"/>
      <c r="J48" s="25"/>
      <c r="K48" s="27"/>
      <c r="L48" s="843"/>
      <c r="M48" s="844"/>
      <c r="N48" s="844"/>
      <c r="O48" s="844"/>
      <c r="P48" s="845"/>
      <c r="Q48" s="88"/>
      <c r="R48" s="884"/>
      <c r="S48" s="884"/>
      <c r="T48" s="884"/>
      <c r="U48" s="105"/>
    </row>
    <row r="49" spans="2:21" s="84" customFormat="1" ht="16" customHeight="1">
      <c r="B49" s="106"/>
      <c r="E49" s="109" t="s">
        <v>120</v>
      </c>
      <c r="F49" s="32"/>
      <c r="G49" s="846"/>
      <c r="H49" s="847"/>
      <c r="I49" s="848"/>
      <c r="J49" s="22"/>
      <c r="K49" s="26"/>
      <c r="L49" s="846"/>
      <c r="M49" s="847"/>
      <c r="N49" s="847"/>
      <c r="O49" s="847"/>
      <c r="P49" s="848"/>
      <c r="Q49" s="88"/>
      <c r="R49" s="884"/>
      <c r="S49" s="884"/>
      <c r="T49" s="884"/>
      <c r="U49" s="105"/>
    </row>
    <row r="50" spans="2:21" s="84" customFormat="1" ht="16" customHeight="1">
      <c r="B50" s="106"/>
      <c r="E50" s="108" t="s">
        <v>121</v>
      </c>
      <c r="F50" s="33"/>
      <c r="G50" s="843"/>
      <c r="H50" s="844"/>
      <c r="I50" s="845"/>
      <c r="J50" s="25"/>
      <c r="K50" s="27"/>
      <c r="L50" s="843"/>
      <c r="M50" s="844"/>
      <c r="N50" s="844"/>
      <c r="O50" s="844"/>
      <c r="P50" s="845"/>
      <c r="U50" s="105"/>
    </row>
    <row r="51" spans="2:21" s="84" customFormat="1" ht="16" customHeight="1">
      <c r="B51" s="106"/>
      <c r="E51" s="109" t="s">
        <v>122</v>
      </c>
      <c r="F51" s="32"/>
      <c r="G51" s="846"/>
      <c r="H51" s="847"/>
      <c r="I51" s="848"/>
      <c r="J51" s="28"/>
      <c r="K51" s="29"/>
      <c r="L51" s="846"/>
      <c r="M51" s="847"/>
      <c r="N51" s="847"/>
      <c r="O51" s="847"/>
      <c r="P51" s="848"/>
      <c r="U51" s="105"/>
    </row>
    <row r="52" spans="2:21" s="84" customFormat="1" ht="16" customHeight="1" thickBot="1">
      <c r="B52" s="104"/>
      <c r="D52" s="90"/>
      <c r="E52" s="510" t="s">
        <v>123</v>
      </c>
      <c r="F52" s="34"/>
      <c r="G52" s="873"/>
      <c r="H52" s="874"/>
      <c r="I52" s="875"/>
      <c r="J52" s="30"/>
      <c r="K52" s="31"/>
      <c r="L52" s="873"/>
      <c r="M52" s="874"/>
      <c r="N52" s="874"/>
      <c r="O52" s="874"/>
      <c r="P52" s="875"/>
      <c r="U52" s="105"/>
    </row>
    <row r="53" spans="2:21" s="84" customFormat="1" ht="30" customHeight="1" thickTop="1" thickBot="1">
      <c r="B53" s="104"/>
      <c r="E53" s="90"/>
      <c r="F53" s="90"/>
      <c r="G53" s="90"/>
      <c r="H53" s="90"/>
      <c r="I53" s="90"/>
      <c r="J53" s="511">
        <f>SUM(J28:J52)</f>
        <v>0</v>
      </c>
      <c r="K53" s="513" t="s">
        <v>270</v>
      </c>
      <c r="L53" s="116"/>
      <c r="M53" s="90"/>
      <c r="N53" s="90"/>
      <c r="O53" s="90"/>
      <c r="P53" s="90"/>
      <c r="U53" s="105"/>
    </row>
    <row r="54" spans="2:21" s="84" customFormat="1" ht="26" customHeight="1">
      <c r="B54" s="104"/>
      <c r="E54" s="90"/>
      <c r="F54" s="90"/>
      <c r="G54" s="90"/>
      <c r="H54" s="90"/>
      <c r="I54" s="90"/>
      <c r="J54" s="169"/>
      <c r="K54" s="170"/>
      <c r="L54" s="116"/>
      <c r="M54" s="90"/>
      <c r="N54" s="90"/>
      <c r="O54" s="90"/>
      <c r="P54" s="90"/>
      <c r="U54" s="105"/>
    </row>
    <row r="55" spans="2:21" s="84" customFormat="1" ht="28" customHeight="1">
      <c r="B55" s="104"/>
      <c r="E55" s="90"/>
      <c r="F55" s="90"/>
      <c r="G55" s="90"/>
      <c r="H55" s="90"/>
      <c r="I55" s="90"/>
      <c r="J55" s="169"/>
      <c r="K55" s="170"/>
      <c r="L55" s="116"/>
      <c r="M55" s="90"/>
      <c r="N55" s="90"/>
      <c r="O55" s="90"/>
      <c r="P55" s="90"/>
      <c r="U55" s="105"/>
    </row>
    <row r="56" spans="2:21" s="84" customFormat="1" ht="28" customHeight="1">
      <c r="B56" s="104"/>
      <c r="E56" s="90"/>
      <c r="F56" s="90"/>
      <c r="G56" s="90"/>
      <c r="H56" s="90"/>
      <c r="I56" s="90"/>
      <c r="J56" s="169"/>
      <c r="K56" s="170"/>
      <c r="L56" s="116"/>
      <c r="M56" s="90"/>
      <c r="N56" s="90"/>
      <c r="O56" s="90"/>
      <c r="P56" s="90"/>
      <c r="U56" s="105"/>
    </row>
    <row r="57" spans="2:21" s="84" customFormat="1" ht="28" customHeight="1">
      <c r="B57" s="104"/>
      <c r="E57" s="90"/>
      <c r="F57" s="90"/>
      <c r="G57" s="90"/>
      <c r="H57" s="90"/>
      <c r="I57" s="90"/>
      <c r="J57" s="169"/>
      <c r="K57" s="170"/>
      <c r="L57" s="116"/>
      <c r="M57" s="90"/>
      <c r="N57" s="90"/>
      <c r="O57" s="90"/>
      <c r="P57" s="90"/>
      <c r="U57" s="105"/>
    </row>
    <row r="58" spans="2:21" s="84" customFormat="1" ht="28" customHeight="1">
      <c r="B58" s="481"/>
      <c r="C58" s="482"/>
      <c r="D58" s="482"/>
      <c r="E58" s="482"/>
      <c r="F58" s="482"/>
      <c r="G58" s="482"/>
      <c r="H58" s="426" t="s">
        <v>274</v>
      </c>
      <c r="I58" s="379" t="s">
        <v>275</v>
      </c>
      <c r="J58" s="514"/>
      <c r="K58" s="482"/>
      <c r="L58" s="482"/>
      <c r="M58" s="482"/>
      <c r="N58" s="482"/>
      <c r="O58" s="482"/>
      <c r="P58" s="482"/>
      <c r="Q58" s="482"/>
      <c r="R58" s="482"/>
      <c r="S58" s="482"/>
      <c r="T58" s="482"/>
      <c r="U58" s="483"/>
    </row>
    <row r="59" spans="2:21" s="84" customFormat="1" ht="28" customHeight="1">
      <c r="B59" s="104"/>
      <c r="E59" s="90"/>
      <c r="F59" s="90"/>
      <c r="G59" s="90"/>
      <c r="H59" s="90"/>
      <c r="I59" s="90"/>
      <c r="J59" s="169"/>
      <c r="K59" s="170"/>
      <c r="L59" s="116"/>
      <c r="M59" s="90"/>
      <c r="N59" s="90"/>
      <c r="O59" s="90"/>
      <c r="P59" s="90"/>
      <c r="U59" s="105"/>
    </row>
    <row r="60" spans="2:21" s="84" customFormat="1" ht="12" customHeight="1">
      <c r="B60" s="104"/>
      <c r="I60" s="117"/>
      <c r="J60" s="103"/>
      <c r="U60" s="105"/>
    </row>
    <row r="61" spans="2:21" s="84" customFormat="1" ht="11" customHeight="1">
      <c r="B61" s="104"/>
      <c r="I61" s="117"/>
      <c r="J61" s="103"/>
      <c r="U61" s="613"/>
    </row>
    <row r="62" spans="2:21" s="84" customFormat="1" ht="16" customHeight="1" thickBot="1">
      <c r="B62" s="118"/>
      <c r="C62" s="119"/>
      <c r="D62" s="119"/>
      <c r="E62" s="119"/>
      <c r="F62" s="119"/>
      <c r="G62" s="119"/>
      <c r="H62" s="119"/>
      <c r="I62" s="120"/>
      <c r="J62" s="120"/>
      <c r="K62" s="119"/>
      <c r="L62" s="119"/>
      <c r="M62" s="119"/>
      <c r="N62" s="119"/>
      <c r="O62" s="119"/>
      <c r="P62" s="119"/>
      <c r="Q62" s="119"/>
      <c r="R62" s="119"/>
      <c r="S62" s="119"/>
      <c r="T62" s="119"/>
      <c r="U62" s="614" t="str">
        <f>Info!O48</f>
        <v>Copyright © 2025 Clem Harrod. All rights reserved. ISBN: 978-1-7347452-6-9</v>
      </c>
    </row>
    <row r="63" spans="2:21" s="84" customFormat="1" ht="12.75" customHeight="1" thickTop="1"/>
    <row r="64" spans="2:21" s="84" customFormat="1" ht="12.75" customHeight="1"/>
    <row r="65" s="84" customFormat="1" ht="12" customHeight="1"/>
    <row r="66" s="84" customFormat="1" ht="12" customHeight="1"/>
    <row r="67" s="84" customFormat="1"/>
    <row r="68" s="84" customFormat="1" ht="12" customHeight="1"/>
    <row r="69" s="84" customFormat="1" ht="12" customHeight="1"/>
    <row r="70" s="84" customFormat="1" ht="12" customHeight="1"/>
    <row r="71" s="84" customFormat="1"/>
    <row r="72" s="84" customFormat="1"/>
    <row r="73" s="84" customFormat="1"/>
    <row r="74" s="84" customFormat="1"/>
    <row r="75" s="84" customFormat="1"/>
    <row r="76" s="84" customFormat="1"/>
    <row r="77" s="84" customFormat="1"/>
    <row r="78" s="84" customFormat="1"/>
    <row r="79" s="84" customFormat="1"/>
    <row r="80" s="84" customFormat="1"/>
    <row r="81" spans="31:31" s="84" customFormat="1"/>
    <row r="82" spans="31:31" s="84" customFormat="1"/>
    <row r="83" spans="31:31" s="84" customFormat="1"/>
    <row r="84" spans="31:31" s="84" customFormat="1" ht="15" customHeight="1"/>
    <row r="85" spans="31:31" s="84" customFormat="1"/>
    <row r="86" spans="31:31" s="84" customFormat="1"/>
    <row r="87" spans="31:31" s="84" customFormat="1"/>
    <row r="88" spans="31:31" s="84" customFormat="1"/>
    <row r="89" spans="31:31" s="84" customFormat="1"/>
    <row r="90" spans="31:31" s="84" customFormat="1"/>
    <row r="91" spans="31:31" s="84" customFormat="1"/>
    <row r="92" spans="31:31" s="84" customFormat="1"/>
    <row r="93" spans="31:31" s="84" customFormat="1"/>
    <row r="94" spans="31:31" s="84" customFormat="1"/>
    <row r="95" spans="31:31" s="84" customFormat="1"/>
    <row r="96" spans="31:31" s="84" customFormat="1">
      <c r="AE96" s="122"/>
    </row>
    <row r="97" spans="32:32" s="84" customFormat="1"/>
    <row r="98" spans="32:32" s="84" customFormat="1"/>
    <row r="99" spans="32:32" s="84" customFormat="1"/>
    <row r="100" spans="32:32" s="84" customFormat="1"/>
    <row r="101" spans="32:32" s="84" customFormat="1"/>
    <row r="102" spans="32:32" s="84" customFormat="1"/>
    <row r="103" spans="32:32" s="84" customFormat="1">
      <c r="AF103" s="122"/>
    </row>
    <row r="104" spans="32:32" s="84" customFormat="1"/>
    <row r="105" spans="32:32" s="84" customFormat="1"/>
    <row r="106" spans="32:32" s="84" customFormat="1"/>
    <row r="107" spans="32:32" s="84" customFormat="1"/>
    <row r="108" spans="32:32" s="84" customFormat="1"/>
    <row r="109" spans="32:32" s="84" customFormat="1"/>
    <row r="110" spans="32:32" s="84" customFormat="1"/>
    <row r="111" spans="32:32" s="84" customFormat="1"/>
    <row r="112" spans="32:32" s="84" customFormat="1"/>
    <row r="113" s="84" customFormat="1"/>
    <row r="114" s="84" customFormat="1"/>
    <row r="115" s="84" customFormat="1"/>
    <row r="116" s="84" customFormat="1"/>
    <row r="117" s="84" customFormat="1"/>
    <row r="118" s="84" customFormat="1"/>
    <row r="119" s="84" customFormat="1"/>
    <row r="120" s="84" customFormat="1"/>
    <row r="121" s="84" customFormat="1"/>
    <row r="122" s="84" customFormat="1"/>
    <row r="123" s="84" customFormat="1" ht="15" customHeight="1"/>
    <row r="124" s="84" customFormat="1"/>
    <row r="125" s="84" customFormat="1"/>
    <row r="126" s="84" customFormat="1"/>
    <row r="127" s="84" customFormat="1"/>
    <row r="128" s="84" customFormat="1"/>
    <row r="129" spans="7:31" ht="15" customHeight="1">
      <c r="X129" s="84"/>
    </row>
    <row r="130" spans="7:31">
      <c r="X130" s="84"/>
    </row>
    <row r="131" spans="7:31">
      <c r="X131" s="84"/>
    </row>
    <row r="132" spans="7:31">
      <c r="X132" s="84"/>
    </row>
    <row r="133" spans="7:31">
      <c r="G133" s="123"/>
      <c r="T133" s="124"/>
      <c r="X133" s="84"/>
      <c r="AE133" s="122"/>
    </row>
    <row r="134" spans="7:31">
      <c r="G134" s="123"/>
      <c r="R134" s="125"/>
      <c r="S134" s="125"/>
      <c r="T134" s="124"/>
      <c r="U134" s="122"/>
      <c r="X134" s="92"/>
      <c r="Y134" s="126"/>
      <c r="AA134" s="122"/>
      <c r="AB134" s="88"/>
    </row>
    <row r="135" spans="7:31">
      <c r="T135" s="127"/>
      <c r="U135" s="122"/>
      <c r="X135" s="92"/>
      <c r="Y135" s="122"/>
      <c r="AA135" s="122"/>
      <c r="AB135" s="88"/>
    </row>
    <row r="136" spans="7:31">
      <c r="T136" s="127"/>
      <c r="X136" s="128"/>
      <c r="Y136" s="129"/>
      <c r="Z136" s="129"/>
      <c r="AA136" s="122"/>
      <c r="AB136" s="130"/>
    </row>
    <row r="137" spans="7:31">
      <c r="T137" s="127"/>
      <c r="X137" s="128"/>
      <c r="Y137" s="126"/>
      <c r="Z137" s="126"/>
      <c r="AA137" s="122"/>
      <c r="AB137" s="130"/>
    </row>
    <row r="138" spans="7:31">
      <c r="T138" s="127"/>
      <c r="X138" s="128"/>
      <c r="Y138" s="126"/>
      <c r="Z138" s="126"/>
      <c r="AA138" s="122"/>
      <c r="AB138" s="88"/>
    </row>
    <row r="139" spans="7:31">
      <c r="T139" s="127"/>
      <c r="X139" s="128"/>
      <c r="Y139" s="129"/>
      <c r="Z139" s="129"/>
      <c r="AA139" s="122"/>
      <c r="AB139" s="88"/>
    </row>
    <row r="140" spans="7:31">
      <c r="T140" s="127"/>
      <c r="X140" s="128"/>
      <c r="Y140" s="126"/>
      <c r="Z140" s="126"/>
      <c r="AA140" s="122"/>
      <c r="AB140" s="88"/>
    </row>
    <row r="141" spans="7:31">
      <c r="T141" s="127"/>
      <c r="X141" s="128"/>
      <c r="Y141" s="122"/>
      <c r="Z141" s="129"/>
      <c r="AA141" s="122"/>
      <c r="AB141" s="88"/>
    </row>
    <row r="142" spans="7:31">
      <c r="T142" s="127"/>
      <c r="X142" s="128"/>
      <c r="Y142" s="122"/>
      <c r="Z142" s="129"/>
      <c r="AA142" s="122"/>
      <c r="AB142" s="131"/>
    </row>
    <row r="143" spans="7:31">
      <c r="T143" s="127"/>
      <c r="W143" s="128"/>
      <c r="X143" s="128"/>
      <c r="Y143" s="126"/>
      <c r="Z143" s="126"/>
      <c r="AA143" s="122"/>
      <c r="AB143" s="88"/>
    </row>
    <row r="144" spans="7:31">
      <c r="T144" s="127"/>
      <c r="X144" s="128"/>
      <c r="Y144" s="129"/>
      <c r="Z144" s="129"/>
      <c r="AA144" s="122"/>
      <c r="AB144" s="88"/>
    </row>
    <row r="145" spans="20:28">
      <c r="T145" s="127"/>
      <c r="W145" s="128"/>
      <c r="X145" s="128"/>
      <c r="Y145" s="128"/>
      <c r="Z145" s="129"/>
      <c r="AA145" s="122"/>
      <c r="AB145" s="88"/>
    </row>
    <row r="146" spans="20:28">
      <c r="T146" s="127"/>
      <c r="X146" s="128"/>
      <c r="Y146" s="126"/>
      <c r="Z146" s="126"/>
      <c r="AA146" s="122"/>
      <c r="AB146" s="88"/>
    </row>
    <row r="147" spans="20:28">
      <c r="T147" s="132"/>
      <c r="X147" s="128"/>
      <c r="Y147" s="126"/>
      <c r="Z147" s="126"/>
      <c r="AA147" s="122"/>
      <c r="AB147" s="88"/>
    </row>
    <row r="148" spans="20:28">
      <c r="T148" s="132"/>
      <c r="X148" s="128"/>
      <c r="Y148" s="129"/>
      <c r="Z148" s="129"/>
      <c r="AA148" s="122"/>
      <c r="AB148" s="88"/>
    </row>
    <row r="149" spans="20:28">
      <c r="T149" s="132"/>
      <c r="X149" s="128"/>
      <c r="Y149" s="122"/>
      <c r="AA149" s="122"/>
      <c r="AB149" s="88"/>
    </row>
    <row r="150" spans="20:28">
      <c r="T150" s="132"/>
      <c r="X150" s="128"/>
      <c r="Y150" s="126"/>
      <c r="Z150" s="126"/>
      <c r="AA150" s="122"/>
      <c r="AB150" s="88"/>
    </row>
    <row r="151" spans="20:28">
      <c r="T151" s="127"/>
      <c r="X151" s="128"/>
      <c r="Y151" s="126"/>
      <c r="Z151" s="126"/>
      <c r="AA151" s="122"/>
      <c r="AB151" s="133"/>
    </row>
    <row r="152" spans="20:28">
      <c r="T152" s="127"/>
      <c r="X152" s="128"/>
      <c r="Y152" s="126"/>
      <c r="Z152" s="126"/>
      <c r="AA152" s="122"/>
    </row>
    <row r="153" spans="20:28">
      <c r="T153" s="127"/>
      <c r="X153" s="128"/>
      <c r="Y153" s="126"/>
      <c r="Z153" s="126"/>
      <c r="AA153" s="122"/>
    </row>
    <row r="154" spans="20:28">
      <c r="T154" s="127"/>
      <c r="X154" s="128"/>
      <c r="Y154" s="126"/>
      <c r="Z154" s="126"/>
      <c r="AA154" s="122"/>
    </row>
    <row r="155" spans="20:28">
      <c r="T155" s="127"/>
      <c r="X155" s="128"/>
      <c r="AA155" s="122"/>
    </row>
    <row r="156" spans="20:28">
      <c r="T156" s="127"/>
      <c r="X156" s="128"/>
      <c r="AA156" s="122"/>
    </row>
    <row r="157" spans="20:28">
      <c r="T157" s="127"/>
      <c r="X157" s="128"/>
      <c r="Y157" s="122"/>
      <c r="AA157" s="122"/>
    </row>
    <row r="158" spans="20:28">
      <c r="T158" s="127"/>
      <c r="X158" s="128"/>
      <c r="Y158" s="122"/>
      <c r="AA158" s="122"/>
    </row>
    <row r="159" spans="20:28">
      <c r="T159" s="127"/>
      <c r="X159" s="128"/>
      <c r="Y159" s="122"/>
      <c r="Z159" s="129"/>
      <c r="AA159" s="122"/>
    </row>
    <row r="160" spans="20:28">
      <c r="T160" s="127"/>
      <c r="X160" s="128"/>
      <c r="Y160" s="122"/>
      <c r="AA160" s="122"/>
    </row>
    <row r="161" spans="20:29">
      <c r="T161" s="127"/>
      <c r="X161" s="128"/>
      <c r="Y161" s="126"/>
      <c r="Z161" s="126"/>
      <c r="AA161" s="122"/>
    </row>
    <row r="162" spans="20:29">
      <c r="T162" s="127"/>
      <c r="X162" s="128"/>
      <c r="Y162" s="122"/>
      <c r="Z162" s="134"/>
      <c r="AA162" s="122"/>
    </row>
    <row r="163" spans="20:29">
      <c r="T163" s="127"/>
      <c r="X163" s="128"/>
      <c r="Y163" s="135"/>
      <c r="Z163" s="135"/>
      <c r="AA163" s="122"/>
    </row>
    <row r="164" spans="20:29">
      <c r="T164" s="127"/>
      <c r="X164" s="128"/>
      <c r="Y164" s="135"/>
      <c r="Z164" s="135"/>
      <c r="AA164" s="122"/>
    </row>
    <row r="165" spans="20:29" ht="16">
      <c r="T165" s="136"/>
      <c r="X165" s="128"/>
      <c r="AA165" s="122"/>
    </row>
    <row r="166" spans="20:29" ht="16">
      <c r="T166" s="137"/>
      <c r="U166" s="136"/>
      <c r="V166" s="138"/>
      <c r="W166" s="138"/>
      <c r="X166" s="139"/>
    </row>
    <row r="167" spans="20:29">
      <c r="T167" s="137"/>
      <c r="U167" s="92"/>
      <c r="X167" s="84"/>
    </row>
    <row r="168" spans="20:29" ht="15">
      <c r="T168" s="140"/>
      <c r="U168" s="141"/>
      <c r="X168" s="84"/>
    </row>
    <row r="169" spans="20:29">
      <c r="T169" s="142"/>
      <c r="U169" s="92"/>
      <c r="X169" s="84"/>
      <c r="Y169" s="141"/>
    </row>
    <row r="170" spans="20:29">
      <c r="T170" s="142"/>
      <c r="U170" s="92"/>
      <c r="X170" s="84"/>
    </row>
    <row r="171" spans="20:29">
      <c r="U171" s="92"/>
      <c r="X171" s="84"/>
    </row>
    <row r="172" spans="20:29">
      <c r="X172" s="139"/>
    </row>
    <row r="173" spans="20:29">
      <c r="X173" s="143"/>
      <c r="Y173" s="122"/>
    </row>
    <row r="174" spans="20:29">
      <c r="X174" s="84"/>
    </row>
    <row r="175" spans="20:29">
      <c r="X175" s="84"/>
    </row>
    <row r="176" spans="20:29">
      <c r="X176" s="84"/>
      <c r="AC176" s="92"/>
    </row>
    <row r="177" spans="29:29" s="84" customFormat="1">
      <c r="AC177" s="92"/>
    </row>
    <row r="178" spans="29:29" s="84" customFormat="1">
      <c r="AC178" s="92"/>
    </row>
    <row r="179" spans="29:29" s="84" customFormat="1">
      <c r="AC179" s="92"/>
    </row>
    <row r="180" spans="29:29" s="84" customFormat="1">
      <c r="AC180" s="92"/>
    </row>
    <row r="181" spans="29:29" s="84" customFormat="1">
      <c r="AC181" s="92"/>
    </row>
    <row r="182" spans="29:29" s="84" customFormat="1">
      <c r="AC182" s="92"/>
    </row>
    <row r="183" spans="29:29" s="84" customFormat="1">
      <c r="AC183" s="92"/>
    </row>
    <row r="184" spans="29:29" s="84" customFormat="1">
      <c r="AC184" s="92"/>
    </row>
    <row r="185" spans="29:29" s="84" customFormat="1">
      <c r="AC185" s="92"/>
    </row>
    <row r="186" spans="29:29" s="84" customFormat="1">
      <c r="AC186" s="92"/>
    </row>
    <row r="187" spans="29:29" s="84" customFormat="1">
      <c r="AC187" s="92"/>
    </row>
    <row r="188" spans="29:29" s="84" customFormat="1">
      <c r="AC188" s="92"/>
    </row>
    <row r="189" spans="29:29" s="84" customFormat="1">
      <c r="AC189" s="92"/>
    </row>
    <row r="190" spans="29:29" s="84" customFormat="1">
      <c r="AC190" s="92"/>
    </row>
    <row r="191" spans="29:29" s="84" customFormat="1">
      <c r="AC191" s="92"/>
    </row>
    <row r="192" spans="29:29" s="84" customFormat="1">
      <c r="AC192" s="92"/>
    </row>
    <row r="193" spans="29:29" s="84" customFormat="1">
      <c r="AC193" s="92"/>
    </row>
    <row r="194" spans="29:29" s="84" customFormat="1">
      <c r="AC194" s="92"/>
    </row>
    <row r="195" spans="29:29" s="84" customFormat="1">
      <c r="AC195" s="92"/>
    </row>
    <row r="196" spans="29:29" s="84" customFormat="1">
      <c r="AC196" s="92"/>
    </row>
    <row r="197" spans="29:29" s="84" customFormat="1">
      <c r="AC197" s="92"/>
    </row>
    <row r="198" spans="29:29" s="84" customFormat="1">
      <c r="AC198" s="92"/>
    </row>
    <row r="199" spans="29:29" s="84" customFormat="1">
      <c r="AC199" s="92"/>
    </row>
    <row r="200" spans="29:29" s="84" customFormat="1">
      <c r="AC200" s="92"/>
    </row>
    <row r="201" spans="29:29" s="84" customFormat="1">
      <c r="AC201" s="92"/>
    </row>
    <row r="202" spans="29:29" s="84" customFormat="1">
      <c r="AC202" s="92"/>
    </row>
    <row r="203" spans="29:29" s="84" customFormat="1">
      <c r="AC203" s="92"/>
    </row>
    <row r="204" spans="29:29" s="84" customFormat="1">
      <c r="AC204" s="92"/>
    </row>
    <row r="205" spans="29:29" s="84" customFormat="1">
      <c r="AC205" s="92"/>
    </row>
    <row r="206" spans="29:29" s="84" customFormat="1">
      <c r="AC206" s="92"/>
    </row>
    <row r="207" spans="29:29" s="84" customFormat="1">
      <c r="AC207" s="92"/>
    </row>
    <row r="208" spans="29:29" s="84" customFormat="1">
      <c r="AC208" s="92"/>
    </row>
    <row r="209" spans="29:29" s="84" customFormat="1">
      <c r="AC209" s="92"/>
    </row>
    <row r="210" spans="29:29" s="84" customFormat="1">
      <c r="AC210" s="92"/>
    </row>
    <row r="211" spans="29:29" s="84" customFormat="1">
      <c r="AC211" s="92"/>
    </row>
    <row r="212" spans="29:29" s="84" customFormat="1">
      <c r="AC212" s="92"/>
    </row>
    <row r="213" spans="29:29" s="84" customFormat="1">
      <c r="AC213" s="92"/>
    </row>
    <row r="214" spans="29:29" s="84" customFormat="1">
      <c r="AC214" s="92"/>
    </row>
    <row r="215" spans="29:29" s="84" customFormat="1">
      <c r="AC215" s="92"/>
    </row>
    <row r="216" spans="29:29" s="84" customFormat="1">
      <c r="AC216" s="92"/>
    </row>
    <row r="217" spans="29:29" s="84" customFormat="1">
      <c r="AC217" s="92"/>
    </row>
    <row r="218" spans="29:29" s="84" customFormat="1">
      <c r="AC218" s="92"/>
    </row>
    <row r="219" spans="29:29" s="84" customFormat="1">
      <c r="AC219" s="92"/>
    </row>
    <row r="220" spans="29:29" s="84" customFormat="1">
      <c r="AC220" s="92"/>
    </row>
    <row r="221" spans="29:29" s="84" customFormat="1">
      <c r="AC221" s="92"/>
    </row>
    <row r="222" spans="29:29" s="84" customFormat="1">
      <c r="AC222" s="92"/>
    </row>
    <row r="223" spans="29:29" s="84" customFormat="1">
      <c r="AC223" s="92"/>
    </row>
    <row r="224" spans="29:29" s="84" customFormat="1">
      <c r="AC224" s="92"/>
    </row>
    <row r="225" spans="29:29" s="84" customFormat="1">
      <c r="AC225" s="92"/>
    </row>
    <row r="226" spans="29:29" s="84" customFormat="1">
      <c r="AC226" s="92"/>
    </row>
    <row r="227" spans="29:29" s="84" customFormat="1">
      <c r="AC227" s="92"/>
    </row>
    <row r="228" spans="29:29" s="84" customFormat="1">
      <c r="AC228" s="92"/>
    </row>
    <row r="229" spans="29:29" s="84" customFormat="1">
      <c r="AC229" s="92"/>
    </row>
    <row r="230" spans="29:29" s="84" customFormat="1">
      <c r="AC230" s="92"/>
    </row>
    <row r="231" spans="29:29" s="84" customFormat="1">
      <c r="AC231" s="92"/>
    </row>
    <row r="232" spans="29:29" s="84" customFormat="1">
      <c r="AC232" s="92"/>
    </row>
    <row r="233" spans="29:29" s="84" customFormat="1">
      <c r="AC233" s="92"/>
    </row>
    <row r="234" spans="29:29" s="84" customFormat="1">
      <c r="AC234" s="92"/>
    </row>
    <row r="235" spans="29:29" s="84" customFormat="1">
      <c r="AC235" s="92"/>
    </row>
    <row r="236" spans="29:29" s="84" customFormat="1">
      <c r="AC236" s="92"/>
    </row>
    <row r="237" spans="29:29" s="84" customFormat="1">
      <c r="AC237" s="92"/>
    </row>
    <row r="238" spans="29:29" s="84" customFormat="1">
      <c r="AC238" s="92"/>
    </row>
    <row r="239" spans="29:29" s="84" customFormat="1">
      <c r="AC239" s="92"/>
    </row>
    <row r="240" spans="29:29" s="84" customFormat="1">
      <c r="AC240" s="92"/>
    </row>
    <row r="241" spans="29:29" s="84" customFormat="1">
      <c r="AC241" s="92"/>
    </row>
    <row r="242" spans="29:29" s="84" customFormat="1">
      <c r="AC242" s="92"/>
    </row>
    <row r="243" spans="29:29" s="84" customFormat="1">
      <c r="AC243" s="92"/>
    </row>
    <row r="244" spans="29:29" s="84" customFormat="1">
      <c r="AC244" s="92"/>
    </row>
    <row r="245" spans="29:29" s="84" customFormat="1">
      <c r="AC245" s="92"/>
    </row>
    <row r="246" spans="29:29" s="84" customFormat="1">
      <c r="AC246" s="92"/>
    </row>
    <row r="247" spans="29:29" s="84" customFormat="1">
      <c r="AC247" s="92"/>
    </row>
    <row r="248" spans="29:29" s="84" customFormat="1">
      <c r="AC248" s="92"/>
    </row>
    <row r="249" spans="29:29" s="84" customFormat="1">
      <c r="AC249" s="92"/>
    </row>
    <row r="250" spans="29:29" s="84" customFormat="1">
      <c r="AC250" s="92"/>
    </row>
    <row r="251" spans="29:29" s="84" customFormat="1">
      <c r="AC251" s="92"/>
    </row>
    <row r="252" spans="29:29" s="84" customFormat="1">
      <c r="AC252" s="92"/>
    </row>
    <row r="253" spans="29:29" s="84" customFormat="1">
      <c r="AC253" s="92"/>
    </row>
    <row r="254" spans="29:29" s="84" customFormat="1">
      <c r="AC254" s="92"/>
    </row>
    <row r="255" spans="29:29" s="84" customFormat="1">
      <c r="AC255" s="92"/>
    </row>
    <row r="256" spans="29:29" s="84" customFormat="1">
      <c r="AC256" s="92"/>
    </row>
    <row r="257" spans="29:29" s="84" customFormat="1">
      <c r="AC257" s="92"/>
    </row>
    <row r="258" spans="29:29" s="84" customFormat="1">
      <c r="AC258" s="92"/>
    </row>
    <row r="259" spans="29:29" s="84" customFormat="1">
      <c r="AC259" s="92"/>
    </row>
    <row r="260" spans="29:29" s="84" customFormat="1">
      <c r="AC260" s="92"/>
    </row>
    <row r="261" spans="29:29" s="84" customFormat="1">
      <c r="AC261" s="92"/>
    </row>
    <row r="262" spans="29:29" s="84" customFormat="1">
      <c r="AC262" s="92"/>
    </row>
    <row r="263" spans="29:29" s="84" customFormat="1">
      <c r="AC263" s="92"/>
    </row>
    <row r="264" spans="29:29" s="84" customFormat="1">
      <c r="AC264" s="92"/>
    </row>
    <row r="265" spans="29:29" s="84" customFormat="1">
      <c r="AC265" s="92"/>
    </row>
    <row r="266" spans="29:29" s="84" customFormat="1">
      <c r="AC266" s="92"/>
    </row>
    <row r="267" spans="29:29" s="84" customFormat="1">
      <c r="AC267" s="92"/>
    </row>
    <row r="268" spans="29:29" s="84" customFormat="1">
      <c r="AC268" s="92"/>
    </row>
    <row r="269" spans="29:29" s="84" customFormat="1">
      <c r="AC269" s="92"/>
    </row>
    <row r="270" spans="29:29" s="84" customFormat="1">
      <c r="AC270" s="92"/>
    </row>
    <row r="271" spans="29:29" s="84" customFormat="1">
      <c r="AC271" s="92"/>
    </row>
    <row r="272" spans="29:29" s="84" customFormat="1">
      <c r="AC272" s="92"/>
    </row>
    <row r="273" spans="29:29" s="84" customFormat="1">
      <c r="AC273" s="92"/>
    </row>
    <row r="274" spans="29:29" s="84" customFormat="1">
      <c r="AC274" s="92"/>
    </row>
    <row r="275" spans="29:29" s="84" customFormat="1">
      <c r="AC275" s="92"/>
    </row>
    <row r="276" spans="29:29" s="84" customFormat="1">
      <c r="AC276" s="92"/>
    </row>
    <row r="277" spans="29:29" s="84" customFormat="1">
      <c r="AC277" s="92"/>
    </row>
    <row r="278" spans="29:29" s="84" customFormat="1">
      <c r="AC278" s="92"/>
    </row>
    <row r="279" spans="29:29" s="84" customFormat="1">
      <c r="AC279" s="92"/>
    </row>
    <row r="280" spans="29:29" s="84" customFormat="1">
      <c r="AC280" s="92"/>
    </row>
    <row r="281" spans="29:29" s="84" customFormat="1">
      <c r="AC281" s="92"/>
    </row>
    <row r="282" spans="29:29" s="84" customFormat="1">
      <c r="AC282" s="92"/>
    </row>
    <row r="283" spans="29:29" s="84" customFormat="1">
      <c r="AC283" s="92"/>
    </row>
    <row r="284" spans="29:29" s="84" customFormat="1">
      <c r="AC284" s="92"/>
    </row>
    <row r="285" spans="29:29" s="84" customFormat="1">
      <c r="AC285" s="92"/>
    </row>
    <row r="286" spans="29:29" s="84" customFormat="1">
      <c r="AC286" s="92"/>
    </row>
    <row r="287" spans="29:29" s="84" customFormat="1">
      <c r="AC287" s="92"/>
    </row>
    <row r="288" spans="29:29" s="84" customFormat="1">
      <c r="AC288" s="92"/>
    </row>
    <row r="289" spans="29:29" s="84" customFormat="1">
      <c r="AC289" s="92"/>
    </row>
    <row r="290" spans="29:29" s="84" customFormat="1">
      <c r="AC290" s="92"/>
    </row>
    <row r="291" spans="29:29" s="84" customFormat="1">
      <c r="AC291" s="92"/>
    </row>
    <row r="292" spans="29:29" s="84" customFormat="1">
      <c r="AC292" s="92"/>
    </row>
    <row r="293" spans="29:29" s="84" customFormat="1">
      <c r="AC293" s="92"/>
    </row>
    <row r="294" spans="29:29" s="84" customFormat="1">
      <c r="AC294" s="92"/>
    </row>
    <row r="295" spans="29:29" s="84" customFormat="1">
      <c r="AC295" s="92"/>
    </row>
    <row r="296" spans="29:29" s="84" customFormat="1">
      <c r="AC296" s="92"/>
    </row>
    <row r="297" spans="29:29" s="84" customFormat="1">
      <c r="AC297" s="92"/>
    </row>
    <row r="298" spans="29:29" s="84" customFormat="1">
      <c r="AC298" s="92"/>
    </row>
    <row r="299" spans="29:29" s="84" customFormat="1">
      <c r="AC299" s="92"/>
    </row>
    <row r="300" spans="29:29" s="84" customFormat="1">
      <c r="AC300" s="92"/>
    </row>
  </sheetData>
  <sheetProtection algorithmName="SHA-512" hashValue="x98iJBA+qjBxyMchSbj9FkmW4EjphfsgYtsjqpIzEluDxpV+RuRUE50wib+jjQZNkkHRXlrH10KlVE3JRjrLMw==" saltValue="RPcTn54jrKhpa3W26JSgwg==" spinCount="100000" sheet="1" objects="1" scenarios="1" selectLockedCells="1"/>
  <mergeCells count="95">
    <mergeCell ref="R45:T49"/>
    <mergeCell ref="G52:I52"/>
    <mergeCell ref="L52:P52"/>
    <mergeCell ref="C2:D4"/>
    <mergeCell ref="L48:P48"/>
    <mergeCell ref="G49:I49"/>
    <mergeCell ref="L49:P49"/>
    <mergeCell ref="G50:I50"/>
    <mergeCell ref="L50:P50"/>
    <mergeCell ref="G51:I51"/>
    <mergeCell ref="L51:P51"/>
    <mergeCell ref="G44:I44"/>
    <mergeCell ref="L44:P44"/>
    <mergeCell ref="G45:I45"/>
    <mergeCell ref="L45:P45"/>
    <mergeCell ref="G46:I46"/>
    <mergeCell ref="L46:P46"/>
    <mergeCell ref="G47:I47"/>
    <mergeCell ref="L47:P47"/>
    <mergeCell ref="G48:I48"/>
    <mergeCell ref="G36:I36"/>
    <mergeCell ref="L36:P36"/>
    <mergeCell ref="G37:I37"/>
    <mergeCell ref="L37:P37"/>
    <mergeCell ref="L40:P40"/>
    <mergeCell ref="R37:U44"/>
    <mergeCell ref="G38:I38"/>
    <mergeCell ref="L38:P38"/>
    <mergeCell ref="G39:I39"/>
    <mergeCell ref="L39:P39"/>
    <mergeCell ref="G40:I40"/>
    <mergeCell ref="G43:I43"/>
    <mergeCell ref="L43:P43"/>
    <mergeCell ref="G41:I41"/>
    <mergeCell ref="L41:P41"/>
    <mergeCell ref="G42:I42"/>
    <mergeCell ref="L42:P42"/>
    <mergeCell ref="R32:T33"/>
    <mergeCell ref="G33:I33"/>
    <mergeCell ref="L33:P33"/>
    <mergeCell ref="B34:B35"/>
    <mergeCell ref="G34:I34"/>
    <mergeCell ref="L34:P34"/>
    <mergeCell ref="R34:T35"/>
    <mergeCell ref="G35:I35"/>
    <mergeCell ref="L35:P35"/>
    <mergeCell ref="G30:I30"/>
    <mergeCell ref="L30:P30"/>
    <mergeCell ref="G31:I31"/>
    <mergeCell ref="L31:P31"/>
    <mergeCell ref="B32:B33"/>
    <mergeCell ref="G32:I32"/>
    <mergeCell ref="L32:P32"/>
    <mergeCell ref="G29:I29"/>
    <mergeCell ref="L29:P29"/>
    <mergeCell ref="C21:D21"/>
    <mergeCell ref="R22:T23"/>
    <mergeCell ref="U22:U23"/>
    <mergeCell ref="J26:K26"/>
    <mergeCell ref="G27:I27"/>
    <mergeCell ref="L27:P27"/>
    <mergeCell ref="G28:I28"/>
    <mergeCell ref="L28:P28"/>
    <mergeCell ref="C12:D12"/>
    <mergeCell ref="C13:D13"/>
    <mergeCell ref="B24:B25"/>
    <mergeCell ref="R24:T25"/>
    <mergeCell ref="U24:U25"/>
    <mergeCell ref="C15:D15"/>
    <mergeCell ref="C16:D16"/>
    <mergeCell ref="C17:D17"/>
    <mergeCell ref="C18:D18"/>
    <mergeCell ref="C19:D19"/>
    <mergeCell ref="C20:D20"/>
    <mergeCell ref="C14:D14"/>
    <mergeCell ref="P3:P4"/>
    <mergeCell ref="Q3:Q4"/>
    <mergeCell ref="C5:D5"/>
    <mergeCell ref="C6:D6"/>
    <mergeCell ref="C7:D7"/>
    <mergeCell ref="N3:N4"/>
    <mergeCell ref="O3:O4"/>
    <mergeCell ref="I3:I4"/>
    <mergeCell ref="J3:J4"/>
    <mergeCell ref="L3:L4"/>
    <mergeCell ref="M3:M4"/>
    <mergeCell ref="F3:F4"/>
    <mergeCell ref="G3:G4"/>
    <mergeCell ref="H3:H4"/>
    <mergeCell ref="C9:D9"/>
    <mergeCell ref="C10:D10"/>
    <mergeCell ref="C11:D11"/>
    <mergeCell ref="B2:B4"/>
    <mergeCell ref="E3:E4"/>
    <mergeCell ref="C8:D8"/>
  </mergeCells>
  <conditionalFormatting sqref="B6">
    <cfRule type="expression" dxfId="89" priority="7">
      <formula>$L$6&gt;0</formula>
    </cfRule>
  </conditionalFormatting>
  <conditionalFormatting sqref="B7">
    <cfRule type="expression" dxfId="88" priority="8">
      <formula>$L$7&gt;0</formula>
    </cfRule>
  </conditionalFormatting>
  <conditionalFormatting sqref="B8">
    <cfRule type="expression" dxfId="87" priority="9" stopIfTrue="1">
      <formula>$L$8&gt;0</formula>
    </cfRule>
  </conditionalFormatting>
  <conditionalFormatting sqref="B9">
    <cfRule type="expression" dxfId="86" priority="10" stopIfTrue="1">
      <formula>$L$9&gt;0</formula>
    </cfRule>
  </conditionalFormatting>
  <conditionalFormatting sqref="B10">
    <cfRule type="expression" dxfId="85" priority="11">
      <formula>$L$10&gt;0</formula>
    </cfRule>
  </conditionalFormatting>
  <conditionalFormatting sqref="B11">
    <cfRule type="expression" dxfId="84" priority="12">
      <formula>$L$11&gt;0</formula>
    </cfRule>
  </conditionalFormatting>
  <conditionalFormatting sqref="B12">
    <cfRule type="expression" dxfId="83" priority="13" stopIfTrue="1">
      <formula>$L$12&gt;0</formula>
    </cfRule>
  </conditionalFormatting>
  <conditionalFormatting sqref="B13">
    <cfRule type="expression" dxfId="82" priority="14">
      <formula>$L$13&gt;0</formula>
    </cfRule>
  </conditionalFormatting>
  <conditionalFormatting sqref="B14">
    <cfRule type="expression" dxfId="81" priority="15" stopIfTrue="1">
      <formula>$L$14&gt;0</formula>
    </cfRule>
  </conditionalFormatting>
  <conditionalFormatting sqref="B15">
    <cfRule type="expression" dxfId="80" priority="16" stopIfTrue="1">
      <formula>$L$15&gt;0</formula>
    </cfRule>
  </conditionalFormatting>
  <conditionalFormatting sqref="B16">
    <cfRule type="expression" dxfId="79" priority="17" stopIfTrue="1">
      <formula>$L$16&gt;0</formula>
    </cfRule>
  </conditionalFormatting>
  <conditionalFormatting sqref="B17">
    <cfRule type="expression" dxfId="78" priority="18">
      <formula>$L$17&gt;0</formula>
    </cfRule>
  </conditionalFormatting>
  <conditionalFormatting sqref="B18">
    <cfRule type="expression" dxfId="77" priority="19" stopIfTrue="1">
      <formula>$L$18&gt;0</formula>
    </cfRule>
  </conditionalFormatting>
  <conditionalFormatting sqref="B19">
    <cfRule type="expression" dxfId="76" priority="6">
      <formula>$L$19&gt;0</formula>
    </cfRule>
  </conditionalFormatting>
  <conditionalFormatting sqref="B20">
    <cfRule type="expression" dxfId="75" priority="5">
      <formula>$L$20&gt;0</formula>
    </cfRule>
  </conditionalFormatting>
  <conditionalFormatting sqref="C2:D4">
    <cfRule type="cellIs" dxfId="74" priority="1" operator="equal">
      <formula>0</formula>
    </cfRule>
  </conditionalFormatting>
  <conditionalFormatting sqref="O22:O23">
    <cfRule type="expression" dxfId="73" priority="4">
      <formula>$K$6=$AC$3</formula>
    </cfRule>
  </conditionalFormatting>
  <conditionalFormatting sqref="R24:T25">
    <cfRule type="expression" dxfId="72" priority="2" stopIfTrue="1">
      <formula>$U$24&gt;0</formula>
    </cfRule>
  </conditionalFormatting>
  <conditionalFormatting sqref="U24:U25">
    <cfRule type="cellIs" dxfId="71" priority="3" operator="greaterThan">
      <formula>0</formula>
    </cfRule>
  </conditionalFormatting>
  <hyperlinks>
    <hyperlink ref="I58" r:id="rId1" display="Click Here, or visit www." xr:uid="{299711CC-A8E0-B740-8A46-D65A4820E629}"/>
    <hyperlink ref="H58" r:id="rId2" xr:uid="{F809E421-B9B6-DA4A-B87D-4BBA4468E193}"/>
  </hyperlinks>
  <pageMargins left="0.7" right="0.7" top="0.75" bottom="0.75" header="0.3" footer="0.3"/>
  <pageSetup scale="40" orientation="landscape" horizontalDpi="4294967292" verticalDpi="429496729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F7483-82A0-474F-8D43-2975B2A427CE}">
  <sheetPr>
    <tabColor theme="6"/>
    <pageSetUpPr fitToPage="1"/>
  </sheetPr>
  <dimension ref="B1:AF300"/>
  <sheetViews>
    <sheetView showRowColHeaders="0" zoomScale="97" zoomScaleNormal="97" zoomScaleSheetLayoutView="100" zoomScalePageLayoutView="110" workbookViewId="0">
      <selection activeCell="B6" sqref="B6"/>
    </sheetView>
  </sheetViews>
  <sheetFormatPr baseColWidth="10" defaultColWidth="8" defaultRowHeight="13"/>
  <cols>
    <col min="1" max="1" width="2.6640625" style="84" customWidth="1"/>
    <col min="2" max="2" width="41.6640625" style="84" customWidth="1"/>
    <col min="3" max="3" width="5.1640625" style="84" customWidth="1"/>
    <col min="4" max="4" width="9.1640625" style="84" customWidth="1"/>
    <col min="5" max="7" width="14.1640625" style="84" customWidth="1"/>
    <col min="8" max="8" width="15" style="84" customWidth="1"/>
    <col min="9" max="10" width="13.33203125" style="84" customWidth="1"/>
    <col min="11" max="11" width="15" style="84" customWidth="1"/>
    <col min="12" max="12" width="13.33203125" style="84" customWidth="1"/>
    <col min="13" max="14" width="13.5" style="84" customWidth="1"/>
    <col min="15" max="15" width="11.6640625" style="84" customWidth="1"/>
    <col min="16" max="17" width="12.5" style="84" customWidth="1"/>
    <col min="18" max="20" width="13.33203125" style="84" customWidth="1"/>
    <col min="21" max="21" width="15" style="84" customWidth="1"/>
    <col min="22" max="22" width="20" style="84" bestFit="1" customWidth="1"/>
    <col min="23" max="23" width="16" style="84" customWidth="1"/>
    <col min="24" max="24" width="15.5" style="85" customWidth="1"/>
    <col min="25" max="25" width="44.5" style="84" bestFit="1" customWidth="1"/>
    <col min="26" max="26" width="14.33203125" style="84" bestFit="1" customWidth="1"/>
    <col min="27" max="27" width="16.33203125" style="84" customWidth="1"/>
    <col min="28" max="28" width="8.5" style="84" bestFit="1" customWidth="1"/>
    <col min="29" max="29" width="44.83203125" style="84" hidden="1" customWidth="1"/>
    <col min="30" max="30" width="9" style="84" bestFit="1" customWidth="1"/>
    <col min="31" max="33" width="8" style="84"/>
    <col min="34" max="34" width="9.33203125" style="84" bestFit="1" customWidth="1"/>
    <col min="35" max="16384" width="8" style="84"/>
  </cols>
  <sheetData>
    <row r="1" spans="2:29" ht="106" customHeight="1" thickTop="1">
      <c r="B1" s="82"/>
      <c r="C1" s="83"/>
      <c r="D1" s="83"/>
      <c r="E1" s="83"/>
      <c r="F1" s="83"/>
      <c r="G1" s="83"/>
      <c r="H1" s="83"/>
      <c r="I1" s="83"/>
      <c r="J1" s="83"/>
      <c r="K1" s="83"/>
      <c r="L1" s="83"/>
      <c r="M1" s="83"/>
      <c r="N1" s="83"/>
      <c r="O1" s="83"/>
      <c r="P1" s="83"/>
      <c r="Q1" s="83"/>
      <c r="R1" s="83"/>
      <c r="S1" s="83"/>
      <c r="T1" s="83"/>
      <c r="U1" s="163"/>
    </row>
    <row r="2" spans="2:29" ht="32" customHeight="1">
      <c r="B2" s="890" t="s">
        <v>246</v>
      </c>
      <c r="C2" s="881">
        <f>Info!L11</f>
        <v>2025</v>
      </c>
      <c r="D2" s="881"/>
      <c r="E2" s="86"/>
      <c r="F2" s="86"/>
      <c r="G2" s="86"/>
      <c r="H2" s="86"/>
      <c r="I2" s="86"/>
      <c r="J2" s="86"/>
      <c r="K2" s="86"/>
      <c r="L2" s="86"/>
      <c r="M2" s="86"/>
      <c r="N2" s="86"/>
      <c r="O2" s="86"/>
      <c r="P2" s="86"/>
      <c r="Q2" s="86"/>
      <c r="R2" s="87"/>
      <c r="S2" s="86"/>
      <c r="T2" s="86"/>
      <c r="U2" s="162"/>
    </row>
    <row r="3" spans="2:29" ht="52" customHeight="1">
      <c r="B3" s="890"/>
      <c r="C3" s="881"/>
      <c r="D3" s="881"/>
      <c r="E3" s="642"/>
      <c r="F3" s="642"/>
      <c r="G3" s="642"/>
      <c r="H3" s="642"/>
      <c r="I3" s="642"/>
      <c r="J3" s="642"/>
      <c r="K3" s="147"/>
      <c r="L3" s="642"/>
      <c r="M3" s="642"/>
      <c r="N3" s="642"/>
      <c r="O3" s="642"/>
      <c r="P3" s="642"/>
      <c r="Q3" s="642"/>
      <c r="R3" s="148"/>
      <c r="S3" s="148"/>
      <c r="T3" s="164" t="str">
        <f>Info!N3</f>
        <v>v 4.01 /</v>
      </c>
      <c r="U3" s="165">
        <f>Info!O3</f>
        <v>2025</v>
      </c>
      <c r="W3" s="85"/>
      <c r="X3" s="84"/>
      <c r="AC3" s="88">
        <f>K4+0</f>
        <v>30</v>
      </c>
    </row>
    <row r="4" spans="2:29" s="89" customFormat="1" ht="15" customHeight="1">
      <c r="B4" s="891"/>
      <c r="C4" s="882"/>
      <c r="D4" s="882"/>
      <c r="E4" s="643"/>
      <c r="F4" s="643"/>
      <c r="G4" s="643"/>
      <c r="H4" s="643"/>
      <c r="I4" s="643"/>
      <c r="J4" s="643"/>
      <c r="K4" s="427">
        <v>30</v>
      </c>
      <c r="L4" s="643"/>
      <c r="M4" s="643"/>
      <c r="N4" s="643"/>
      <c r="O4" s="643"/>
      <c r="P4" s="643"/>
      <c r="Q4" s="643"/>
      <c r="R4" s="145">
        <f>'Breakdown '!I112</f>
        <v>0.25</v>
      </c>
      <c r="S4" s="145">
        <f>'Breakdown '!I113</f>
        <v>0.1</v>
      </c>
      <c r="T4" s="145">
        <f>'Breakdown '!I114</f>
        <v>0.05</v>
      </c>
      <c r="U4" s="149"/>
    </row>
    <row r="5" spans="2:29" s="90" customFormat="1" ht="32" customHeight="1" thickBot="1">
      <c r="B5" s="429" t="s">
        <v>5</v>
      </c>
      <c r="C5" s="821" t="s">
        <v>6</v>
      </c>
      <c r="D5" s="822"/>
      <c r="E5" s="70" t="s">
        <v>88</v>
      </c>
      <c r="F5" s="71" t="s">
        <v>89</v>
      </c>
      <c r="G5" s="72" t="s">
        <v>7</v>
      </c>
      <c r="H5" s="73" t="s">
        <v>8</v>
      </c>
      <c r="I5" s="74" t="s">
        <v>94</v>
      </c>
      <c r="J5" s="75" t="s">
        <v>95</v>
      </c>
      <c r="K5" s="75" t="s">
        <v>93</v>
      </c>
      <c r="L5" s="76" t="s">
        <v>9</v>
      </c>
      <c r="M5" s="71" t="s">
        <v>11</v>
      </c>
      <c r="N5" s="71" t="s">
        <v>10</v>
      </c>
      <c r="O5" s="74" t="s">
        <v>216</v>
      </c>
      <c r="P5" s="70" t="s">
        <v>12</v>
      </c>
      <c r="Q5" s="77" t="s">
        <v>13</v>
      </c>
      <c r="R5" s="70" t="str">
        <f>'Breakdown '!J112</f>
        <v>Taxes</v>
      </c>
      <c r="S5" s="71" t="str">
        <f>'Breakdown '!J113</f>
        <v>Cushion</v>
      </c>
      <c r="T5" s="78" t="str">
        <f>'Breakdown '!J114</f>
        <v>Retirement</v>
      </c>
      <c r="U5" s="79" t="s">
        <v>14</v>
      </c>
    </row>
    <row r="6" spans="2:29" ht="16" customHeight="1">
      <c r="B6" s="286" t="s">
        <v>92</v>
      </c>
      <c r="C6" s="823">
        <f t="shared" ref="C6:C20" si="0">SUM(E6:G6)</f>
        <v>0</v>
      </c>
      <c r="D6" s="824"/>
      <c r="E6" s="35"/>
      <c r="F6" s="36"/>
      <c r="G6" s="37"/>
      <c r="H6" s="497" t="str">
        <f t="shared" ref="H6:H20" si="1">IF(E6&gt;0,1,"-")</f>
        <v>-</v>
      </c>
      <c r="I6" s="38"/>
      <c r="J6" s="39"/>
      <c r="K6" s="498" t="str">
        <f>IF(J6+K4=AC3, "-", SUM(J6,K4))</f>
        <v>-</v>
      </c>
      <c r="L6" s="40"/>
      <c r="M6" s="322"/>
      <c r="N6" s="41"/>
      <c r="O6" s="499" t="str">
        <f t="shared" ref="O6:O20" si="2">IF(K6="-", "-", J6-I6+1)</f>
        <v>-</v>
      </c>
      <c r="P6" s="500" t="str">
        <f t="shared" ref="P6:P20" si="3">IF(H6=1,O6, "-")</f>
        <v>-</v>
      </c>
      <c r="Q6" s="501" t="str">
        <f>IF(F6&gt;0, O6, "-")</f>
        <v>-</v>
      </c>
      <c r="R6" s="431">
        <f t="shared" ref="R6:R20" si="4">IF(H6=1,PRODUCT(E6,$R$4),0)</f>
        <v>0</v>
      </c>
      <c r="S6" s="64">
        <f t="shared" ref="S6:S20" si="5">(E6+F6)*$S$4</f>
        <v>0</v>
      </c>
      <c r="T6" s="433">
        <f t="shared" ref="T6:T20" si="6">(E6+F6)*$T$4</f>
        <v>0</v>
      </c>
      <c r="U6" s="502">
        <f t="shared" ref="U6:U13" si="7">E6+F6-R6-S6-T6</f>
        <v>0</v>
      </c>
      <c r="W6" s="85"/>
      <c r="X6" s="91"/>
      <c r="Y6" s="91"/>
      <c r="Z6" s="91"/>
      <c r="AA6" s="91"/>
      <c r="AB6" s="92"/>
    </row>
    <row r="7" spans="2:29" ht="16" customHeight="1">
      <c r="B7" s="286" t="s">
        <v>92</v>
      </c>
      <c r="C7" s="825">
        <f t="shared" si="0"/>
        <v>0</v>
      </c>
      <c r="D7" s="826"/>
      <c r="E7" s="42"/>
      <c r="F7" s="43"/>
      <c r="G7" s="44"/>
      <c r="H7" s="503" t="str">
        <f t="shared" si="1"/>
        <v>-</v>
      </c>
      <c r="I7" s="51"/>
      <c r="J7" s="46"/>
      <c r="K7" s="504" t="str">
        <f>IF(J7+K4=AC3, "-", SUM(J7,K4))</f>
        <v>-</v>
      </c>
      <c r="L7" s="47"/>
      <c r="M7" s="323"/>
      <c r="N7" s="48"/>
      <c r="O7" s="505" t="str">
        <f t="shared" si="2"/>
        <v>-</v>
      </c>
      <c r="P7" s="506" t="str">
        <f t="shared" si="3"/>
        <v>-</v>
      </c>
      <c r="Q7" s="507" t="str">
        <f t="shared" ref="Q7:Q20" si="8">IF(F7&gt;0, O7,"-")</f>
        <v>-</v>
      </c>
      <c r="R7" s="440">
        <f t="shared" si="4"/>
        <v>0</v>
      </c>
      <c r="S7" s="65">
        <f t="shared" si="5"/>
        <v>0</v>
      </c>
      <c r="T7" s="441">
        <f t="shared" si="6"/>
        <v>0</v>
      </c>
      <c r="U7" s="508">
        <f t="shared" si="7"/>
        <v>0</v>
      </c>
      <c r="W7" s="85"/>
      <c r="X7" s="91"/>
      <c r="Y7" s="91"/>
      <c r="Z7" s="91"/>
      <c r="AA7" s="91"/>
      <c r="AB7" s="92"/>
    </row>
    <row r="8" spans="2:29" ht="16" customHeight="1">
      <c r="B8" s="286" t="s">
        <v>92</v>
      </c>
      <c r="C8" s="811">
        <f t="shared" si="0"/>
        <v>0</v>
      </c>
      <c r="D8" s="812"/>
      <c r="E8" s="35"/>
      <c r="F8" s="36"/>
      <c r="G8" s="37"/>
      <c r="H8" s="497" t="str">
        <f t="shared" si="1"/>
        <v>-</v>
      </c>
      <c r="I8" s="49"/>
      <c r="J8" s="50"/>
      <c r="K8" s="498" t="str">
        <f>IF(J8+K4=AC3, "-", SUM(J8,K4))</f>
        <v>-</v>
      </c>
      <c r="L8" s="40"/>
      <c r="M8" s="322"/>
      <c r="N8" s="41"/>
      <c r="O8" s="499" t="str">
        <f t="shared" si="2"/>
        <v>-</v>
      </c>
      <c r="P8" s="500" t="str">
        <f t="shared" si="3"/>
        <v>-</v>
      </c>
      <c r="Q8" s="501" t="str">
        <f t="shared" si="8"/>
        <v>-</v>
      </c>
      <c r="R8" s="431">
        <f t="shared" si="4"/>
        <v>0</v>
      </c>
      <c r="S8" s="64">
        <f t="shared" si="5"/>
        <v>0</v>
      </c>
      <c r="T8" s="433">
        <f t="shared" si="6"/>
        <v>0</v>
      </c>
      <c r="U8" s="502">
        <f t="shared" si="7"/>
        <v>0</v>
      </c>
      <c r="W8" s="85"/>
      <c r="X8" s="91"/>
      <c r="Y8" s="91"/>
      <c r="Z8" s="91"/>
      <c r="AA8" s="91"/>
      <c r="AB8" s="92"/>
    </row>
    <row r="9" spans="2:29" ht="16" customHeight="1">
      <c r="B9" s="286" t="s">
        <v>92</v>
      </c>
      <c r="C9" s="825">
        <f t="shared" si="0"/>
        <v>0</v>
      </c>
      <c r="D9" s="826"/>
      <c r="E9" s="42"/>
      <c r="F9" s="43"/>
      <c r="G9" s="44"/>
      <c r="H9" s="503" t="str">
        <f t="shared" si="1"/>
        <v>-</v>
      </c>
      <c r="I9" s="51"/>
      <c r="J9" s="46"/>
      <c r="K9" s="504" t="str">
        <f>IF(J9+K4=AC3, "-", SUM(J9,K4))</f>
        <v>-</v>
      </c>
      <c r="L9" s="52"/>
      <c r="M9" s="323"/>
      <c r="N9" s="48"/>
      <c r="O9" s="505" t="str">
        <f t="shared" si="2"/>
        <v>-</v>
      </c>
      <c r="P9" s="506" t="str">
        <f t="shared" si="3"/>
        <v>-</v>
      </c>
      <c r="Q9" s="507" t="str">
        <f t="shared" si="8"/>
        <v>-</v>
      </c>
      <c r="R9" s="440">
        <f t="shared" si="4"/>
        <v>0</v>
      </c>
      <c r="S9" s="65">
        <f t="shared" si="5"/>
        <v>0</v>
      </c>
      <c r="T9" s="441">
        <f t="shared" si="6"/>
        <v>0</v>
      </c>
      <c r="U9" s="508">
        <f t="shared" si="7"/>
        <v>0</v>
      </c>
      <c r="W9" s="85"/>
      <c r="X9" s="91"/>
      <c r="Y9" s="91"/>
      <c r="Z9" s="91"/>
      <c r="AA9" s="91"/>
      <c r="AB9" s="92"/>
    </row>
    <row r="10" spans="2:29" ht="16" customHeight="1">
      <c r="B10" s="286" t="s">
        <v>92</v>
      </c>
      <c r="C10" s="811">
        <f t="shared" si="0"/>
        <v>0</v>
      </c>
      <c r="D10" s="812"/>
      <c r="E10" s="35"/>
      <c r="F10" s="36"/>
      <c r="G10" s="37"/>
      <c r="H10" s="497" t="str">
        <f t="shared" si="1"/>
        <v>-</v>
      </c>
      <c r="I10" s="38"/>
      <c r="J10" s="39"/>
      <c r="K10" s="498" t="str">
        <f>IF(J10+K4=AC3, "-", SUM(J10,K4))</f>
        <v>-</v>
      </c>
      <c r="L10" s="40"/>
      <c r="M10" s="322"/>
      <c r="N10" s="41"/>
      <c r="O10" s="499" t="str">
        <f t="shared" si="2"/>
        <v>-</v>
      </c>
      <c r="P10" s="500" t="str">
        <f t="shared" si="3"/>
        <v>-</v>
      </c>
      <c r="Q10" s="501" t="str">
        <f t="shared" si="8"/>
        <v>-</v>
      </c>
      <c r="R10" s="431">
        <f t="shared" si="4"/>
        <v>0</v>
      </c>
      <c r="S10" s="64">
        <f t="shared" si="5"/>
        <v>0</v>
      </c>
      <c r="T10" s="433">
        <f t="shared" si="6"/>
        <v>0</v>
      </c>
      <c r="U10" s="502">
        <f t="shared" si="7"/>
        <v>0</v>
      </c>
      <c r="W10" s="85"/>
      <c r="X10" s="91"/>
      <c r="Y10" s="91"/>
      <c r="Z10" s="91"/>
      <c r="AA10" s="91"/>
      <c r="AB10" s="92"/>
    </row>
    <row r="11" spans="2:29" ht="16" customHeight="1">
      <c r="B11" s="286" t="s">
        <v>92</v>
      </c>
      <c r="C11" s="825">
        <f t="shared" si="0"/>
        <v>0</v>
      </c>
      <c r="D11" s="826"/>
      <c r="E11" s="42"/>
      <c r="F11" s="43"/>
      <c r="G11" s="44"/>
      <c r="H11" s="503" t="str">
        <f t="shared" si="1"/>
        <v>-</v>
      </c>
      <c r="I11" s="45"/>
      <c r="J11" s="46"/>
      <c r="K11" s="504" t="str">
        <f>IF(J11+K4=AC3, "-", SUM(J11,K4))</f>
        <v>-</v>
      </c>
      <c r="L11" s="47"/>
      <c r="M11" s="323"/>
      <c r="N11" s="48"/>
      <c r="O11" s="505" t="str">
        <f t="shared" si="2"/>
        <v>-</v>
      </c>
      <c r="P11" s="506" t="str">
        <f t="shared" si="3"/>
        <v>-</v>
      </c>
      <c r="Q11" s="507" t="str">
        <f t="shared" si="8"/>
        <v>-</v>
      </c>
      <c r="R11" s="440">
        <f t="shared" si="4"/>
        <v>0</v>
      </c>
      <c r="S11" s="65">
        <f t="shared" si="5"/>
        <v>0</v>
      </c>
      <c r="T11" s="441">
        <f t="shared" si="6"/>
        <v>0</v>
      </c>
      <c r="U11" s="508">
        <f t="shared" si="7"/>
        <v>0</v>
      </c>
      <c r="W11" s="85"/>
      <c r="X11" s="91"/>
      <c r="Y11" s="91"/>
      <c r="Z11" s="91"/>
      <c r="AA11" s="91"/>
      <c r="AB11" s="92"/>
    </row>
    <row r="12" spans="2:29" ht="16" customHeight="1">
      <c r="B12" s="286" t="s">
        <v>92</v>
      </c>
      <c r="C12" s="811">
        <f t="shared" si="0"/>
        <v>0</v>
      </c>
      <c r="D12" s="812"/>
      <c r="E12" s="35"/>
      <c r="F12" s="36"/>
      <c r="G12" s="37"/>
      <c r="H12" s="497" t="str">
        <f t="shared" si="1"/>
        <v>-</v>
      </c>
      <c r="I12" s="49"/>
      <c r="J12" s="50"/>
      <c r="K12" s="498" t="str">
        <f>IF(J12+K4=AC3, "-", SUM(J12,K4))</f>
        <v>-</v>
      </c>
      <c r="L12" s="40"/>
      <c r="M12" s="322"/>
      <c r="N12" s="41"/>
      <c r="O12" s="499" t="str">
        <f t="shared" si="2"/>
        <v>-</v>
      </c>
      <c r="P12" s="500" t="str">
        <f t="shared" si="3"/>
        <v>-</v>
      </c>
      <c r="Q12" s="501" t="str">
        <f t="shared" si="8"/>
        <v>-</v>
      </c>
      <c r="R12" s="431">
        <f t="shared" si="4"/>
        <v>0</v>
      </c>
      <c r="S12" s="64">
        <f t="shared" si="5"/>
        <v>0</v>
      </c>
      <c r="T12" s="433">
        <f t="shared" si="6"/>
        <v>0</v>
      </c>
      <c r="U12" s="502">
        <f t="shared" si="7"/>
        <v>0</v>
      </c>
      <c r="W12" s="85"/>
      <c r="X12" s="91"/>
      <c r="Y12" s="91"/>
      <c r="Z12" s="91"/>
      <c r="AA12" s="91"/>
      <c r="AB12" s="92"/>
    </row>
    <row r="13" spans="2:29" ht="16" customHeight="1">
      <c r="B13" s="286" t="s">
        <v>92</v>
      </c>
      <c r="C13" s="825">
        <f t="shared" si="0"/>
        <v>0</v>
      </c>
      <c r="D13" s="826"/>
      <c r="E13" s="42"/>
      <c r="F13" s="43"/>
      <c r="G13" s="44"/>
      <c r="H13" s="503" t="str">
        <f t="shared" si="1"/>
        <v>-</v>
      </c>
      <c r="I13" s="45"/>
      <c r="J13" s="46"/>
      <c r="K13" s="504" t="str">
        <f>IF(J13+K4=AC3, "-", SUM(J13,K4))</f>
        <v>-</v>
      </c>
      <c r="L13" s="47"/>
      <c r="M13" s="323"/>
      <c r="N13" s="48"/>
      <c r="O13" s="505" t="str">
        <f t="shared" si="2"/>
        <v>-</v>
      </c>
      <c r="P13" s="506" t="str">
        <f t="shared" si="3"/>
        <v>-</v>
      </c>
      <c r="Q13" s="507" t="str">
        <f t="shared" si="8"/>
        <v>-</v>
      </c>
      <c r="R13" s="440">
        <f t="shared" si="4"/>
        <v>0</v>
      </c>
      <c r="S13" s="65">
        <f t="shared" si="5"/>
        <v>0</v>
      </c>
      <c r="T13" s="441">
        <f t="shared" si="6"/>
        <v>0</v>
      </c>
      <c r="U13" s="508">
        <f t="shared" si="7"/>
        <v>0</v>
      </c>
      <c r="W13" s="85"/>
      <c r="X13" s="91"/>
      <c r="Y13" s="91"/>
      <c r="Z13" s="91"/>
      <c r="AA13" s="91"/>
      <c r="AB13" s="92"/>
    </row>
    <row r="14" spans="2:29" ht="16" customHeight="1">
      <c r="B14" s="286" t="s">
        <v>92</v>
      </c>
      <c r="C14" s="811">
        <f t="shared" si="0"/>
        <v>0</v>
      </c>
      <c r="D14" s="812"/>
      <c r="E14" s="35"/>
      <c r="F14" s="36"/>
      <c r="G14" s="37"/>
      <c r="H14" s="497" t="str">
        <f t="shared" si="1"/>
        <v>-</v>
      </c>
      <c r="I14" s="49"/>
      <c r="J14" s="50"/>
      <c r="K14" s="498" t="str">
        <f>IF(J14+K4=AC3, "-", SUM(J14,K4))</f>
        <v>-</v>
      </c>
      <c r="L14" s="40"/>
      <c r="M14" s="322"/>
      <c r="N14" s="41"/>
      <c r="O14" s="499" t="str">
        <f t="shared" si="2"/>
        <v>-</v>
      </c>
      <c r="P14" s="500" t="str">
        <f t="shared" si="3"/>
        <v>-</v>
      </c>
      <c r="Q14" s="501" t="str">
        <f t="shared" si="8"/>
        <v>-</v>
      </c>
      <c r="R14" s="431">
        <f t="shared" si="4"/>
        <v>0</v>
      </c>
      <c r="S14" s="64">
        <f t="shared" si="5"/>
        <v>0</v>
      </c>
      <c r="T14" s="433">
        <f t="shared" si="6"/>
        <v>0</v>
      </c>
      <c r="U14" s="502">
        <f t="shared" ref="U14:U19" si="9">E14+F14-R14-S14-T14</f>
        <v>0</v>
      </c>
      <c r="W14" s="85"/>
      <c r="X14" s="91"/>
      <c r="Y14" s="91"/>
      <c r="Z14" s="91"/>
      <c r="AA14" s="91"/>
      <c r="AB14" s="92"/>
    </row>
    <row r="15" spans="2:29" ht="16" customHeight="1">
      <c r="B15" s="286" t="s">
        <v>92</v>
      </c>
      <c r="C15" s="825">
        <f t="shared" si="0"/>
        <v>0</v>
      </c>
      <c r="D15" s="826"/>
      <c r="E15" s="42"/>
      <c r="F15" s="43"/>
      <c r="G15" s="44"/>
      <c r="H15" s="503" t="str">
        <f t="shared" si="1"/>
        <v>-</v>
      </c>
      <c r="I15" s="45"/>
      <c r="J15" s="46"/>
      <c r="K15" s="504" t="str">
        <f>IF(J15+K4=AC3, "-", SUM(J15,K4))</f>
        <v>-</v>
      </c>
      <c r="L15" s="47"/>
      <c r="M15" s="323"/>
      <c r="N15" s="48"/>
      <c r="O15" s="505" t="str">
        <f t="shared" si="2"/>
        <v>-</v>
      </c>
      <c r="P15" s="506" t="str">
        <f t="shared" si="3"/>
        <v>-</v>
      </c>
      <c r="Q15" s="507" t="str">
        <f t="shared" si="8"/>
        <v>-</v>
      </c>
      <c r="R15" s="440">
        <f t="shared" si="4"/>
        <v>0</v>
      </c>
      <c r="S15" s="65">
        <f t="shared" si="5"/>
        <v>0</v>
      </c>
      <c r="T15" s="441">
        <f t="shared" si="6"/>
        <v>0</v>
      </c>
      <c r="U15" s="508">
        <f t="shared" si="9"/>
        <v>0</v>
      </c>
      <c r="W15" s="85"/>
      <c r="X15" s="91"/>
      <c r="Y15" s="91"/>
      <c r="Z15" s="91"/>
      <c r="AA15" s="91"/>
      <c r="AB15" s="92"/>
    </row>
    <row r="16" spans="2:29" ht="16" customHeight="1">
      <c r="B16" s="286" t="s">
        <v>92</v>
      </c>
      <c r="C16" s="811">
        <f t="shared" si="0"/>
        <v>0</v>
      </c>
      <c r="D16" s="812"/>
      <c r="E16" s="35"/>
      <c r="F16" s="36"/>
      <c r="G16" s="37"/>
      <c r="H16" s="497" t="str">
        <f t="shared" si="1"/>
        <v>-</v>
      </c>
      <c r="I16" s="49"/>
      <c r="J16" s="50"/>
      <c r="K16" s="498" t="str">
        <f>IF(J16+K4=AC3, "-", SUM(J16,K4))</f>
        <v>-</v>
      </c>
      <c r="L16" s="40"/>
      <c r="M16" s="322"/>
      <c r="N16" s="41"/>
      <c r="O16" s="499" t="str">
        <f t="shared" si="2"/>
        <v>-</v>
      </c>
      <c r="P16" s="500" t="str">
        <f t="shared" si="3"/>
        <v>-</v>
      </c>
      <c r="Q16" s="501" t="str">
        <f t="shared" si="8"/>
        <v>-</v>
      </c>
      <c r="R16" s="431">
        <f t="shared" si="4"/>
        <v>0</v>
      </c>
      <c r="S16" s="64">
        <f t="shared" si="5"/>
        <v>0</v>
      </c>
      <c r="T16" s="433">
        <f t="shared" si="6"/>
        <v>0</v>
      </c>
      <c r="U16" s="502">
        <f t="shared" si="9"/>
        <v>0</v>
      </c>
      <c r="W16" s="85"/>
      <c r="X16" s="91"/>
      <c r="Y16" s="91"/>
      <c r="Z16" s="91"/>
      <c r="AA16" s="91"/>
      <c r="AB16" s="92"/>
    </row>
    <row r="17" spans="2:32" ht="16" customHeight="1">
      <c r="B17" s="286" t="s">
        <v>92</v>
      </c>
      <c r="C17" s="825">
        <f t="shared" si="0"/>
        <v>0</v>
      </c>
      <c r="D17" s="826"/>
      <c r="E17" s="42"/>
      <c r="F17" s="43"/>
      <c r="G17" s="44"/>
      <c r="H17" s="503" t="str">
        <f t="shared" si="1"/>
        <v>-</v>
      </c>
      <c r="I17" s="45"/>
      <c r="J17" s="46"/>
      <c r="K17" s="504" t="str">
        <f>IF(J17+K4=AC3, "-", SUM(J17,K4))</f>
        <v>-</v>
      </c>
      <c r="L17" s="47"/>
      <c r="M17" s="323"/>
      <c r="N17" s="48"/>
      <c r="O17" s="505" t="str">
        <f t="shared" si="2"/>
        <v>-</v>
      </c>
      <c r="P17" s="506" t="str">
        <f t="shared" si="3"/>
        <v>-</v>
      </c>
      <c r="Q17" s="507" t="str">
        <f t="shared" si="8"/>
        <v>-</v>
      </c>
      <c r="R17" s="440">
        <f t="shared" si="4"/>
        <v>0</v>
      </c>
      <c r="S17" s="65">
        <f t="shared" si="5"/>
        <v>0</v>
      </c>
      <c r="T17" s="441">
        <f t="shared" si="6"/>
        <v>0</v>
      </c>
      <c r="U17" s="508">
        <f t="shared" si="9"/>
        <v>0</v>
      </c>
      <c r="W17" s="85"/>
      <c r="X17" s="91"/>
      <c r="Y17" s="91"/>
      <c r="Z17" s="91"/>
      <c r="AA17" s="91"/>
      <c r="AB17" s="92"/>
    </row>
    <row r="18" spans="2:32" ht="16" customHeight="1">
      <c r="B18" s="286" t="s">
        <v>92</v>
      </c>
      <c r="C18" s="811">
        <f t="shared" si="0"/>
        <v>0</v>
      </c>
      <c r="D18" s="812"/>
      <c r="E18" s="35"/>
      <c r="F18" s="36"/>
      <c r="G18" s="37"/>
      <c r="H18" s="497" t="str">
        <f t="shared" si="1"/>
        <v>-</v>
      </c>
      <c r="I18" s="49"/>
      <c r="J18" s="50"/>
      <c r="K18" s="498" t="str">
        <f>IF(J18+K4=AC3, "-", SUM(J18,K4))</f>
        <v>-</v>
      </c>
      <c r="L18" s="40"/>
      <c r="M18" s="322"/>
      <c r="N18" s="41"/>
      <c r="O18" s="499" t="str">
        <f t="shared" si="2"/>
        <v>-</v>
      </c>
      <c r="P18" s="500" t="str">
        <f t="shared" si="3"/>
        <v>-</v>
      </c>
      <c r="Q18" s="501" t="str">
        <f t="shared" si="8"/>
        <v>-</v>
      </c>
      <c r="R18" s="431">
        <f t="shared" si="4"/>
        <v>0</v>
      </c>
      <c r="S18" s="64">
        <f t="shared" si="5"/>
        <v>0</v>
      </c>
      <c r="T18" s="433">
        <f t="shared" si="6"/>
        <v>0</v>
      </c>
      <c r="U18" s="502">
        <f t="shared" si="9"/>
        <v>0</v>
      </c>
      <c r="W18" s="85"/>
      <c r="X18" s="91"/>
      <c r="Y18" s="91"/>
      <c r="Z18" s="91"/>
      <c r="AA18" s="91"/>
      <c r="AB18" s="92"/>
    </row>
    <row r="19" spans="2:32" ht="16" customHeight="1">
      <c r="B19" s="286" t="s">
        <v>92</v>
      </c>
      <c r="C19" s="825">
        <f t="shared" si="0"/>
        <v>0</v>
      </c>
      <c r="D19" s="826"/>
      <c r="E19" s="42"/>
      <c r="F19" s="43"/>
      <c r="G19" s="44"/>
      <c r="H19" s="503" t="str">
        <f t="shared" si="1"/>
        <v>-</v>
      </c>
      <c r="I19" s="45"/>
      <c r="J19" s="46"/>
      <c r="K19" s="504" t="str">
        <f>IF(J19+K4=AC3, "-", SUM(J19,K4))</f>
        <v>-</v>
      </c>
      <c r="L19" s="47"/>
      <c r="M19" s="323"/>
      <c r="N19" s="48"/>
      <c r="O19" s="505" t="str">
        <f t="shared" si="2"/>
        <v>-</v>
      </c>
      <c r="P19" s="506" t="str">
        <f t="shared" si="3"/>
        <v>-</v>
      </c>
      <c r="Q19" s="507" t="str">
        <f t="shared" si="8"/>
        <v>-</v>
      </c>
      <c r="R19" s="440">
        <f t="shared" si="4"/>
        <v>0</v>
      </c>
      <c r="S19" s="65">
        <f t="shared" si="5"/>
        <v>0</v>
      </c>
      <c r="T19" s="441">
        <f t="shared" si="6"/>
        <v>0</v>
      </c>
      <c r="U19" s="508">
        <f t="shared" si="9"/>
        <v>0</v>
      </c>
      <c r="W19" s="85"/>
      <c r="X19" s="91"/>
      <c r="Y19" s="91"/>
      <c r="Z19" s="91"/>
      <c r="AA19" s="91"/>
      <c r="AB19" s="92"/>
    </row>
    <row r="20" spans="2:32" ht="16" customHeight="1">
      <c r="B20" s="286" t="s">
        <v>92</v>
      </c>
      <c r="C20" s="827">
        <f t="shared" si="0"/>
        <v>0</v>
      </c>
      <c r="D20" s="828"/>
      <c r="E20" s="35"/>
      <c r="F20" s="36"/>
      <c r="G20" s="37"/>
      <c r="H20" s="497" t="str">
        <f t="shared" si="1"/>
        <v>-</v>
      </c>
      <c r="I20" s="49"/>
      <c r="J20" s="50"/>
      <c r="K20" s="498" t="str">
        <f>IF(J20+K4=AC3, "-", SUM(J20,K4))</f>
        <v>-</v>
      </c>
      <c r="L20" s="40"/>
      <c r="M20" s="322"/>
      <c r="N20" s="41"/>
      <c r="O20" s="499" t="str">
        <f t="shared" si="2"/>
        <v>-</v>
      </c>
      <c r="P20" s="500" t="str">
        <f t="shared" si="3"/>
        <v>-</v>
      </c>
      <c r="Q20" s="501" t="str">
        <f t="shared" si="8"/>
        <v>-</v>
      </c>
      <c r="R20" s="431">
        <f t="shared" si="4"/>
        <v>0</v>
      </c>
      <c r="S20" s="64">
        <f t="shared" si="5"/>
        <v>0</v>
      </c>
      <c r="T20" s="433">
        <f t="shared" si="6"/>
        <v>0</v>
      </c>
      <c r="U20" s="502">
        <f>E20+F20-R20-S20-T20</f>
        <v>0</v>
      </c>
      <c r="W20" s="85"/>
      <c r="X20" s="91"/>
      <c r="Y20" s="91"/>
      <c r="Z20" s="91"/>
      <c r="AA20" s="91"/>
      <c r="AB20" s="92"/>
    </row>
    <row r="21" spans="2:32" s="96" customFormat="1" ht="32" customHeight="1" thickBot="1">
      <c r="B21" s="68" t="s">
        <v>3</v>
      </c>
      <c r="C21" s="829">
        <f>SUM(C6:D20)</f>
        <v>0</v>
      </c>
      <c r="D21" s="830"/>
      <c r="E21" s="56">
        <f>SUM(E6:E20)</f>
        <v>0</v>
      </c>
      <c r="F21" s="57">
        <f>SUM(F6:F20)</f>
        <v>0</v>
      </c>
      <c r="G21" s="58">
        <f>SUM(G6:G20)</f>
        <v>0</v>
      </c>
      <c r="H21" s="59">
        <f>SUM(H6:H20)</f>
        <v>0</v>
      </c>
      <c r="I21" s="93"/>
      <c r="J21" s="94"/>
      <c r="K21" s="94"/>
      <c r="L21" s="95"/>
      <c r="M21" s="453">
        <f t="shared" ref="M21:U21" si="10">SUM(M6:M20)</f>
        <v>0</v>
      </c>
      <c r="N21" s="60">
        <f t="shared" si="10"/>
        <v>0</v>
      </c>
      <c r="O21" s="61">
        <f t="shared" si="10"/>
        <v>0</v>
      </c>
      <c r="P21" s="62">
        <f t="shared" si="10"/>
        <v>0</v>
      </c>
      <c r="Q21" s="63">
        <f t="shared" si="10"/>
        <v>0</v>
      </c>
      <c r="R21" s="55">
        <f t="shared" si="10"/>
        <v>0</v>
      </c>
      <c r="S21" s="66">
        <f t="shared" si="10"/>
        <v>0</v>
      </c>
      <c r="T21" s="66">
        <f t="shared" si="10"/>
        <v>0</v>
      </c>
      <c r="U21" s="67">
        <f t="shared" si="10"/>
        <v>0</v>
      </c>
    </row>
    <row r="22" spans="2:32" ht="15" customHeight="1" thickTop="1">
      <c r="B22" s="158"/>
      <c r="C22" s="157"/>
      <c r="D22" s="97"/>
      <c r="E22" s="98"/>
      <c r="F22" s="99"/>
      <c r="G22" s="99"/>
      <c r="H22" s="100"/>
      <c r="I22" s="101"/>
      <c r="J22" s="101"/>
      <c r="K22" s="101"/>
      <c r="Q22" s="157"/>
      <c r="R22" s="831" t="s">
        <v>38</v>
      </c>
      <c r="S22" s="831"/>
      <c r="T22" s="831"/>
      <c r="U22" s="833">
        <f>'Breakdown '!D32</f>
        <v>6438.35</v>
      </c>
      <c r="X22" s="84"/>
      <c r="AF22" s="92"/>
    </row>
    <row r="23" spans="2:32" ht="17" customHeight="1">
      <c r="B23" s="104"/>
      <c r="D23" s="97"/>
      <c r="E23" s="98"/>
      <c r="F23" s="99"/>
      <c r="G23" s="99"/>
      <c r="H23" s="100"/>
      <c r="I23" s="101"/>
      <c r="J23" s="101"/>
      <c r="K23" s="101"/>
      <c r="M23" s="102"/>
      <c r="N23" s="102"/>
      <c r="R23" s="832"/>
      <c r="S23" s="832"/>
      <c r="T23" s="832"/>
      <c r="U23" s="834"/>
      <c r="X23" s="84"/>
      <c r="AF23" s="92"/>
    </row>
    <row r="24" spans="2:32" ht="17" customHeight="1">
      <c r="B24" s="835" t="s">
        <v>143</v>
      </c>
      <c r="C24" s="160"/>
      <c r="D24" s="97"/>
      <c r="R24" s="837" t="s">
        <v>125</v>
      </c>
      <c r="S24" s="838"/>
      <c r="T24" s="838"/>
      <c r="U24" s="841">
        <f>U21-U22</f>
        <v>-6438.35</v>
      </c>
      <c r="X24" s="84"/>
      <c r="AF24" s="92"/>
    </row>
    <row r="25" spans="2:32" ht="20" customHeight="1" thickBot="1">
      <c r="B25" s="836"/>
      <c r="C25" s="161"/>
      <c r="E25" s="98"/>
      <c r="F25" s="99"/>
      <c r="G25" s="99"/>
      <c r="H25" s="100"/>
      <c r="I25" s="101"/>
      <c r="J25" s="101"/>
      <c r="K25" s="101"/>
      <c r="Q25" s="159"/>
      <c r="R25" s="839"/>
      <c r="S25" s="840"/>
      <c r="T25" s="840"/>
      <c r="U25" s="842"/>
      <c r="X25" s="84"/>
      <c r="AE25" s="92"/>
    </row>
    <row r="26" spans="2:32" ht="24" customHeight="1" thickTop="1">
      <c r="B26" s="104"/>
      <c r="E26" s="150"/>
      <c r="F26" s="151"/>
      <c r="G26" s="151"/>
      <c r="H26" s="151"/>
      <c r="I26" s="151"/>
      <c r="J26" s="850" t="s">
        <v>124</v>
      </c>
      <c r="K26" s="850"/>
      <c r="L26" s="151"/>
      <c r="M26" s="151"/>
      <c r="N26" s="151"/>
      <c r="O26" s="151"/>
      <c r="P26" s="152"/>
      <c r="Q26" s="96"/>
      <c r="R26" s="96"/>
      <c r="S26" s="96"/>
      <c r="T26" s="92"/>
      <c r="U26" s="105"/>
      <c r="X26" s="84"/>
    </row>
    <row r="27" spans="2:32" s="90" customFormat="1" ht="21" customHeight="1" thickBot="1">
      <c r="B27" s="106"/>
      <c r="E27" s="153"/>
      <c r="F27" s="457" t="s">
        <v>1</v>
      </c>
      <c r="G27" s="851" t="s">
        <v>16</v>
      </c>
      <c r="H27" s="852"/>
      <c r="I27" s="853"/>
      <c r="J27" s="509" t="s">
        <v>2</v>
      </c>
      <c r="K27" s="458" t="s">
        <v>17</v>
      </c>
      <c r="L27" s="854" t="s">
        <v>18</v>
      </c>
      <c r="M27" s="855"/>
      <c r="N27" s="855"/>
      <c r="O27" s="855"/>
      <c r="P27" s="856"/>
      <c r="Q27" s="88"/>
      <c r="R27" s="88"/>
      <c r="S27" s="88"/>
      <c r="U27" s="107"/>
    </row>
    <row r="28" spans="2:32" ht="16" customHeight="1">
      <c r="B28" s="106"/>
      <c r="E28" s="108" t="s">
        <v>99</v>
      </c>
      <c r="F28" s="33"/>
      <c r="G28" s="885"/>
      <c r="H28" s="886"/>
      <c r="I28" s="887"/>
      <c r="J28" s="25"/>
      <c r="K28" s="24"/>
      <c r="L28" s="857"/>
      <c r="M28" s="858"/>
      <c r="N28" s="858"/>
      <c r="O28" s="858"/>
      <c r="P28" s="859"/>
      <c r="Q28" s="88"/>
      <c r="R28" s="88"/>
      <c r="S28" s="88"/>
      <c r="U28" s="105"/>
      <c r="V28" s="92"/>
      <c r="X28" s="84"/>
    </row>
    <row r="29" spans="2:32" ht="16" customHeight="1">
      <c r="B29" s="106"/>
      <c r="E29" s="109" t="s">
        <v>100</v>
      </c>
      <c r="F29" s="32"/>
      <c r="G29" s="846"/>
      <c r="H29" s="847"/>
      <c r="I29" s="848"/>
      <c r="J29" s="22"/>
      <c r="K29" s="23"/>
      <c r="L29" s="846"/>
      <c r="M29" s="847"/>
      <c r="N29" s="847"/>
      <c r="O29" s="847"/>
      <c r="P29" s="848"/>
      <c r="Q29" s="88"/>
      <c r="R29" s="88"/>
      <c r="S29" s="88"/>
      <c r="U29" s="105"/>
      <c r="X29" s="84"/>
    </row>
    <row r="30" spans="2:32" ht="16" customHeight="1">
      <c r="B30" s="106"/>
      <c r="E30" s="108" t="s">
        <v>101</v>
      </c>
      <c r="F30" s="33"/>
      <c r="G30" s="843"/>
      <c r="H30" s="844"/>
      <c r="I30" s="845"/>
      <c r="J30" s="25"/>
      <c r="K30" s="24"/>
      <c r="L30" s="843"/>
      <c r="M30" s="844"/>
      <c r="N30" s="844"/>
      <c r="O30" s="844"/>
      <c r="P30" s="845"/>
      <c r="Q30" s="88"/>
      <c r="R30" s="88"/>
      <c r="S30" s="88"/>
      <c r="U30" s="105"/>
      <c r="X30" s="84"/>
    </row>
    <row r="31" spans="2:32" ht="16" customHeight="1">
      <c r="B31" s="106"/>
      <c r="E31" s="109" t="s">
        <v>102</v>
      </c>
      <c r="F31" s="32"/>
      <c r="G31" s="846"/>
      <c r="H31" s="847"/>
      <c r="I31" s="848"/>
      <c r="J31" s="22"/>
      <c r="K31" s="21"/>
      <c r="L31" s="846"/>
      <c r="M31" s="847"/>
      <c r="N31" s="847"/>
      <c r="O31" s="847"/>
      <c r="P31" s="848"/>
      <c r="Q31" s="88"/>
      <c r="R31" s="88"/>
      <c r="S31" s="88"/>
      <c r="U31" s="105"/>
      <c r="X31" s="84"/>
    </row>
    <row r="32" spans="2:32" ht="16" customHeight="1">
      <c r="B32" s="849" t="str">
        <f>Info!F11&amp;"'s"</f>
        <v>Clem Harrod's</v>
      </c>
      <c r="C32" s="110"/>
      <c r="D32" s="110"/>
      <c r="E32" s="108" t="s">
        <v>103</v>
      </c>
      <c r="F32" s="33"/>
      <c r="G32" s="843"/>
      <c r="H32" s="844"/>
      <c r="I32" s="845"/>
      <c r="J32" s="25"/>
      <c r="K32" s="24"/>
      <c r="L32" s="843"/>
      <c r="M32" s="844"/>
      <c r="N32" s="844"/>
      <c r="O32" s="844"/>
      <c r="P32" s="845"/>
      <c r="Q32" s="88"/>
      <c r="R32" s="860" t="s">
        <v>341</v>
      </c>
      <c r="S32" s="860"/>
      <c r="T32" s="860"/>
      <c r="U32" s="105"/>
      <c r="X32" s="84"/>
    </row>
    <row r="33" spans="2:21" s="84" customFormat="1" ht="16" customHeight="1">
      <c r="B33" s="849"/>
      <c r="C33" s="110"/>
      <c r="D33" s="110"/>
      <c r="E33" s="109" t="s">
        <v>104</v>
      </c>
      <c r="F33" s="32"/>
      <c r="G33" s="846"/>
      <c r="H33" s="847"/>
      <c r="I33" s="848"/>
      <c r="J33" s="22"/>
      <c r="K33" s="21"/>
      <c r="L33" s="846"/>
      <c r="M33" s="847"/>
      <c r="N33" s="847"/>
      <c r="O33" s="847"/>
      <c r="P33" s="848"/>
      <c r="Q33" s="88"/>
      <c r="R33" s="860"/>
      <c r="S33" s="860"/>
      <c r="T33" s="860"/>
      <c r="U33" s="105"/>
    </row>
    <row r="34" spans="2:21" s="84" customFormat="1" ht="16" customHeight="1">
      <c r="B34" s="861" t="s">
        <v>157</v>
      </c>
      <c r="C34" s="111"/>
      <c r="D34" s="111"/>
      <c r="E34" s="108" t="s">
        <v>105</v>
      </c>
      <c r="F34" s="33"/>
      <c r="G34" s="843"/>
      <c r="H34" s="844"/>
      <c r="I34" s="845"/>
      <c r="J34" s="25"/>
      <c r="K34" s="24"/>
      <c r="L34" s="843"/>
      <c r="M34" s="844"/>
      <c r="N34" s="844"/>
      <c r="O34" s="844"/>
      <c r="P34" s="845"/>
      <c r="Q34" s="88"/>
      <c r="R34" s="863" t="s">
        <v>340</v>
      </c>
      <c r="S34" s="863"/>
      <c r="T34" s="863"/>
      <c r="U34" s="105"/>
    </row>
    <row r="35" spans="2:21" s="84" customFormat="1" ht="16" customHeight="1">
      <c r="B35" s="883"/>
      <c r="C35" s="111"/>
      <c r="D35" s="111"/>
      <c r="E35" s="109" t="s">
        <v>106</v>
      </c>
      <c r="F35" s="32"/>
      <c r="G35" s="846"/>
      <c r="H35" s="847"/>
      <c r="I35" s="848"/>
      <c r="J35" s="22"/>
      <c r="K35" s="26"/>
      <c r="L35" s="846"/>
      <c r="M35" s="847"/>
      <c r="N35" s="847"/>
      <c r="O35" s="847"/>
      <c r="P35" s="848"/>
      <c r="Q35" s="88"/>
      <c r="R35" s="864"/>
      <c r="S35" s="864"/>
      <c r="T35" s="864"/>
      <c r="U35" s="155"/>
    </row>
    <row r="36" spans="2:21" s="84" customFormat="1" ht="16" customHeight="1">
      <c r="B36" s="112"/>
      <c r="C36" s="113"/>
      <c r="D36" s="114"/>
      <c r="E36" s="108" t="s">
        <v>107</v>
      </c>
      <c r="F36" s="33"/>
      <c r="G36" s="843"/>
      <c r="H36" s="844"/>
      <c r="I36" s="845"/>
      <c r="J36" s="25"/>
      <c r="K36" s="27"/>
      <c r="L36" s="843"/>
      <c r="M36" s="844"/>
      <c r="N36" s="844"/>
      <c r="O36" s="844"/>
      <c r="P36" s="845"/>
      <c r="Q36" s="88"/>
      <c r="R36" s="156"/>
      <c r="S36" s="156"/>
      <c r="T36" s="156"/>
      <c r="U36" s="105"/>
    </row>
    <row r="37" spans="2:21" s="84" customFormat="1" ht="16" customHeight="1">
      <c r="B37" s="80" t="str">
        <f>Info!F12</f>
        <v>CLEMCO.AV</v>
      </c>
      <c r="C37" s="113"/>
      <c r="E37" s="109" t="s">
        <v>108</v>
      </c>
      <c r="F37" s="32"/>
      <c r="G37" s="846"/>
      <c r="H37" s="847"/>
      <c r="I37" s="848"/>
      <c r="J37" s="22"/>
      <c r="K37" s="26"/>
      <c r="L37" s="846"/>
      <c r="M37" s="847"/>
      <c r="N37" s="847"/>
      <c r="O37" s="847"/>
      <c r="P37" s="848"/>
      <c r="Q37" s="88"/>
      <c r="R37" s="865" t="s">
        <v>339</v>
      </c>
      <c r="S37" s="865"/>
      <c r="T37" s="865"/>
      <c r="U37" s="866"/>
    </row>
    <row r="38" spans="2:21" s="84" customFormat="1" ht="16" customHeight="1">
      <c r="B38" s="80"/>
      <c r="C38" s="113"/>
      <c r="E38" s="108" t="s">
        <v>109</v>
      </c>
      <c r="F38" s="33"/>
      <c r="G38" s="843"/>
      <c r="H38" s="844"/>
      <c r="I38" s="845"/>
      <c r="J38" s="25"/>
      <c r="K38" s="27"/>
      <c r="L38" s="843"/>
      <c r="M38" s="844"/>
      <c r="N38" s="844"/>
      <c r="O38" s="844"/>
      <c r="P38" s="845"/>
      <c r="Q38" s="88"/>
      <c r="R38" s="865"/>
      <c r="S38" s="865"/>
      <c r="T38" s="865"/>
      <c r="U38" s="866"/>
    </row>
    <row r="39" spans="2:21" s="84" customFormat="1" ht="16" customHeight="1">
      <c r="B39" s="81" t="str">
        <f>Info!F15</f>
        <v>101 Projection Way</v>
      </c>
      <c r="C39" s="113"/>
      <c r="E39" s="109" t="s">
        <v>110</v>
      </c>
      <c r="F39" s="32"/>
      <c r="G39" s="846"/>
      <c r="H39" s="847"/>
      <c r="I39" s="848"/>
      <c r="J39" s="22"/>
      <c r="K39" s="26"/>
      <c r="L39" s="846"/>
      <c r="M39" s="847"/>
      <c r="N39" s="847"/>
      <c r="O39" s="847"/>
      <c r="P39" s="848"/>
      <c r="Q39" s="88"/>
      <c r="R39" s="865"/>
      <c r="S39" s="865"/>
      <c r="T39" s="865"/>
      <c r="U39" s="866"/>
    </row>
    <row r="40" spans="2:21" s="84" customFormat="1" ht="16" customHeight="1">
      <c r="B40" s="81" t="str">
        <f>Info!F16</f>
        <v>Virtually Everywhere, US 12345</v>
      </c>
      <c r="C40" s="113"/>
      <c r="E40" s="108" t="s">
        <v>111</v>
      </c>
      <c r="F40" s="33"/>
      <c r="G40" s="843"/>
      <c r="H40" s="844"/>
      <c r="I40" s="845"/>
      <c r="J40" s="25"/>
      <c r="K40" s="27"/>
      <c r="L40" s="843"/>
      <c r="M40" s="844"/>
      <c r="N40" s="844"/>
      <c r="O40" s="844"/>
      <c r="P40" s="845"/>
      <c r="Q40" s="88"/>
      <c r="R40" s="865"/>
      <c r="S40" s="865"/>
      <c r="T40" s="865"/>
      <c r="U40" s="866"/>
    </row>
    <row r="41" spans="2:21" s="84" customFormat="1" ht="16" customHeight="1">
      <c r="B41" s="81"/>
      <c r="C41" s="113"/>
      <c r="E41" s="109" t="s">
        <v>112</v>
      </c>
      <c r="F41" s="32"/>
      <c r="G41" s="846"/>
      <c r="H41" s="847"/>
      <c r="I41" s="848"/>
      <c r="J41" s="22"/>
      <c r="K41" s="26"/>
      <c r="L41" s="846"/>
      <c r="M41" s="847"/>
      <c r="N41" s="847"/>
      <c r="O41" s="847"/>
      <c r="P41" s="848"/>
      <c r="Q41" s="88"/>
      <c r="R41" s="865"/>
      <c r="S41" s="865"/>
      <c r="T41" s="865"/>
      <c r="U41" s="866"/>
    </row>
    <row r="42" spans="2:21" s="84" customFormat="1" ht="16" customHeight="1">
      <c r="B42" s="81" t="str">
        <f>Info!F17</f>
        <v>813-555-CLEM</v>
      </c>
      <c r="C42" s="113"/>
      <c r="E42" s="108" t="s">
        <v>113</v>
      </c>
      <c r="F42" s="33"/>
      <c r="G42" s="843"/>
      <c r="H42" s="844"/>
      <c r="I42" s="845"/>
      <c r="J42" s="25"/>
      <c r="K42" s="27"/>
      <c r="L42" s="843"/>
      <c r="M42" s="844"/>
      <c r="N42" s="844"/>
      <c r="O42" s="844"/>
      <c r="P42" s="845"/>
      <c r="Q42" s="88"/>
      <c r="R42" s="865"/>
      <c r="S42" s="865"/>
      <c r="T42" s="865"/>
      <c r="U42" s="866"/>
    </row>
    <row r="43" spans="2:21" s="84" customFormat="1" ht="16" customHeight="1">
      <c r="B43" s="81" t="str">
        <f>Info!F18</f>
        <v>info@clemco.net</v>
      </c>
      <c r="C43" s="115"/>
      <c r="E43" s="109" t="s">
        <v>114</v>
      </c>
      <c r="F43" s="32"/>
      <c r="G43" s="846"/>
      <c r="H43" s="847"/>
      <c r="I43" s="848"/>
      <c r="J43" s="22"/>
      <c r="K43" s="26"/>
      <c r="L43" s="846"/>
      <c r="M43" s="847"/>
      <c r="N43" s="847"/>
      <c r="O43" s="847"/>
      <c r="P43" s="848"/>
      <c r="Q43" s="88"/>
      <c r="R43" s="865"/>
      <c r="S43" s="865"/>
      <c r="T43" s="865"/>
      <c r="U43" s="866"/>
    </row>
    <row r="44" spans="2:21" s="84" customFormat="1" ht="16" customHeight="1">
      <c r="B44" s="106"/>
      <c r="E44" s="108" t="s">
        <v>115</v>
      </c>
      <c r="F44" s="33"/>
      <c r="G44" s="843"/>
      <c r="H44" s="844"/>
      <c r="I44" s="845"/>
      <c r="J44" s="25"/>
      <c r="K44" s="27"/>
      <c r="L44" s="843"/>
      <c r="M44" s="844"/>
      <c r="N44" s="844"/>
      <c r="O44" s="844"/>
      <c r="P44" s="845"/>
      <c r="Q44" s="88"/>
      <c r="R44" s="865"/>
      <c r="S44" s="865"/>
      <c r="T44" s="865"/>
      <c r="U44" s="866"/>
    </row>
    <row r="45" spans="2:21" s="84" customFormat="1" ht="16" customHeight="1">
      <c r="B45" s="106"/>
      <c r="E45" s="109" t="s">
        <v>116</v>
      </c>
      <c r="F45" s="32"/>
      <c r="G45" s="846"/>
      <c r="H45" s="847"/>
      <c r="I45" s="848"/>
      <c r="J45" s="22"/>
      <c r="K45" s="26"/>
      <c r="L45" s="846"/>
      <c r="M45" s="847"/>
      <c r="N45" s="847"/>
      <c r="O45" s="847"/>
      <c r="P45" s="848"/>
      <c r="Q45" s="88"/>
      <c r="R45" s="884"/>
      <c r="S45" s="884"/>
      <c r="T45" s="884"/>
      <c r="U45" s="105"/>
    </row>
    <row r="46" spans="2:21" s="84" customFormat="1" ht="16" customHeight="1">
      <c r="B46" s="106"/>
      <c r="E46" s="108" t="s">
        <v>117</v>
      </c>
      <c r="F46" s="33"/>
      <c r="G46" s="843"/>
      <c r="H46" s="844"/>
      <c r="I46" s="845"/>
      <c r="J46" s="25"/>
      <c r="K46" s="27"/>
      <c r="L46" s="843"/>
      <c r="M46" s="844"/>
      <c r="N46" s="844"/>
      <c r="O46" s="844"/>
      <c r="P46" s="845"/>
      <c r="Q46" s="88"/>
      <c r="R46" s="884"/>
      <c r="S46" s="884"/>
      <c r="T46" s="884"/>
      <c r="U46" s="105"/>
    </row>
    <row r="47" spans="2:21" s="84" customFormat="1" ht="16" customHeight="1">
      <c r="B47" s="106"/>
      <c r="E47" s="109" t="s">
        <v>118</v>
      </c>
      <c r="F47" s="32"/>
      <c r="G47" s="846"/>
      <c r="H47" s="847"/>
      <c r="I47" s="848"/>
      <c r="J47" s="22"/>
      <c r="K47" s="26"/>
      <c r="L47" s="846"/>
      <c r="M47" s="847"/>
      <c r="N47" s="847"/>
      <c r="O47" s="847"/>
      <c r="P47" s="848"/>
      <c r="Q47" s="88"/>
      <c r="R47" s="884"/>
      <c r="S47" s="884"/>
      <c r="T47" s="884"/>
      <c r="U47" s="105"/>
    </row>
    <row r="48" spans="2:21" s="84" customFormat="1" ht="16" customHeight="1">
      <c r="B48" s="106"/>
      <c r="E48" s="108" t="s">
        <v>119</v>
      </c>
      <c r="F48" s="33"/>
      <c r="G48" s="843"/>
      <c r="H48" s="844"/>
      <c r="I48" s="845"/>
      <c r="J48" s="25"/>
      <c r="K48" s="27"/>
      <c r="L48" s="843"/>
      <c r="M48" s="844"/>
      <c r="N48" s="844"/>
      <c r="O48" s="844"/>
      <c r="P48" s="845"/>
      <c r="Q48" s="88"/>
      <c r="R48" s="884"/>
      <c r="S48" s="884"/>
      <c r="T48" s="884"/>
      <c r="U48" s="105"/>
    </row>
    <row r="49" spans="2:21" s="84" customFormat="1" ht="16" customHeight="1">
      <c r="B49" s="106"/>
      <c r="E49" s="109" t="s">
        <v>120</v>
      </c>
      <c r="F49" s="32"/>
      <c r="G49" s="846"/>
      <c r="H49" s="847"/>
      <c r="I49" s="848"/>
      <c r="J49" s="22"/>
      <c r="K49" s="26"/>
      <c r="L49" s="846"/>
      <c r="M49" s="847"/>
      <c r="N49" s="847"/>
      <c r="O49" s="847"/>
      <c r="P49" s="848"/>
      <c r="Q49" s="88"/>
      <c r="R49" s="884"/>
      <c r="S49" s="884"/>
      <c r="T49" s="884"/>
      <c r="U49" s="105"/>
    </row>
    <row r="50" spans="2:21" s="84" customFormat="1" ht="16" customHeight="1">
      <c r="B50" s="106"/>
      <c r="E50" s="108" t="s">
        <v>121</v>
      </c>
      <c r="F50" s="33"/>
      <c r="G50" s="843"/>
      <c r="H50" s="844"/>
      <c r="I50" s="845"/>
      <c r="J50" s="25"/>
      <c r="K50" s="27"/>
      <c r="L50" s="843"/>
      <c r="M50" s="844"/>
      <c r="N50" s="844"/>
      <c r="O50" s="844"/>
      <c r="P50" s="845"/>
      <c r="U50" s="105"/>
    </row>
    <row r="51" spans="2:21" s="84" customFormat="1" ht="16" customHeight="1">
      <c r="B51" s="106"/>
      <c r="E51" s="109" t="s">
        <v>122</v>
      </c>
      <c r="F51" s="32"/>
      <c r="G51" s="846"/>
      <c r="H51" s="847"/>
      <c r="I51" s="848"/>
      <c r="J51" s="28"/>
      <c r="K51" s="29"/>
      <c r="L51" s="846"/>
      <c r="M51" s="847"/>
      <c r="N51" s="847"/>
      <c r="O51" s="847"/>
      <c r="P51" s="848"/>
      <c r="U51" s="105"/>
    </row>
    <row r="52" spans="2:21" s="84" customFormat="1" ht="16" customHeight="1" thickBot="1">
      <c r="B52" s="104"/>
      <c r="D52" s="90"/>
      <c r="E52" s="510" t="s">
        <v>123</v>
      </c>
      <c r="F52" s="34"/>
      <c r="G52" s="873"/>
      <c r="H52" s="874"/>
      <c r="I52" s="875"/>
      <c r="J52" s="30"/>
      <c r="K52" s="31"/>
      <c r="L52" s="873"/>
      <c r="M52" s="874"/>
      <c r="N52" s="874"/>
      <c r="O52" s="874"/>
      <c r="P52" s="875"/>
      <c r="U52" s="105"/>
    </row>
    <row r="53" spans="2:21" s="84" customFormat="1" ht="30" customHeight="1" thickTop="1" thickBot="1">
      <c r="B53" s="104"/>
      <c r="E53" s="90"/>
      <c r="F53" s="90"/>
      <c r="G53" s="90"/>
      <c r="H53" s="90"/>
      <c r="I53" s="90"/>
      <c r="J53" s="511">
        <f>SUM(J28:J52)</f>
        <v>0</v>
      </c>
      <c r="K53" s="513" t="s">
        <v>270</v>
      </c>
      <c r="L53" s="116"/>
      <c r="M53" s="90"/>
      <c r="N53" s="90"/>
      <c r="O53" s="90"/>
      <c r="P53" s="90"/>
      <c r="U53" s="105"/>
    </row>
    <row r="54" spans="2:21" s="84" customFormat="1" ht="26" customHeight="1">
      <c r="B54" s="104"/>
      <c r="E54" s="90"/>
      <c r="F54" s="90"/>
      <c r="G54" s="90"/>
      <c r="H54" s="90"/>
      <c r="I54" s="90"/>
      <c r="J54" s="169"/>
      <c r="K54" s="170"/>
      <c r="L54" s="116"/>
      <c r="M54" s="90"/>
      <c r="N54" s="90"/>
      <c r="O54" s="90"/>
      <c r="P54" s="90"/>
      <c r="U54" s="105"/>
    </row>
    <row r="55" spans="2:21" s="84" customFormat="1" ht="28" customHeight="1">
      <c r="B55" s="104"/>
      <c r="E55" s="90"/>
      <c r="F55" s="90"/>
      <c r="G55" s="90"/>
      <c r="H55" s="90"/>
      <c r="I55" s="90"/>
      <c r="J55" s="169"/>
      <c r="K55" s="170"/>
      <c r="L55" s="116"/>
      <c r="M55" s="90"/>
      <c r="N55" s="90"/>
      <c r="O55" s="90"/>
      <c r="P55" s="90"/>
      <c r="U55" s="105"/>
    </row>
    <row r="56" spans="2:21" s="84" customFormat="1" ht="28" customHeight="1">
      <c r="B56" s="104"/>
      <c r="E56" s="90"/>
      <c r="F56" s="90"/>
      <c r="G56" s="90"/>
      <c r="H56" s="90"/>
      <c r="I56" s="90"/>
      <c r="J56" s="169"/>
      <c r="K56" s="170"/>
      <c r="L56" s="116"/>
      <c r="M56" s="90"/>
      <c r="N56" s="90"/>
      <c r="O56" s="90"/>
      <c r="P56" s="90"/>
      <c r="U56" s="105"/>
    </row>
    <row r="57" spans="2:21" s="84" customFormat="1" ht="28" customHeight="1">
      <c r="B57" s="104"/>
      <c r="E57" s="90"/>
      <c r="F57" s="90"/>
      <c r="G57" s="90"/>
      <c r="H57" s="90"/>
      <c r="I57" s="90"/>
      <c r="J57" s="169"/>
      <c r="K57" s="170"/>
      <c r="L57" s="116"/>
      <c r="M57" s="90"/>
      <c r="N57" s="90"/>
      <c r="O57" s="90"/>
      <c r="P57" s="90"/>
      <c r="U57" s="105"/>
    </row>
    <row r="58" spans="2:21" s="84" customFormat="1" ht="28" customHeight="1">
      <c r="B58" s="481"/>
      <c r="C58" s="482"/>
      <c r="D58" s="482"/>
      <c r="E58" s="482"/>
      <c r="F58" s="482"/>
      <c r="G58" s="482"/>
      <c r="H58" s="426" t="s">
        <v>274</v>
      </c>
      <c r="I58" s="379" t="s">
        <v>275</v>
      </c>
      <c r="J58" s="421"/>
      <c r="K58" s="482"/>
      <c r="L58" s="482"/>
      <c r="M58" s="482"/>
      <c r="N58" s="482"/>
      <c r="O58" s="482"/>
      <c r="P58" s="482"/>
      <c r="Q58" s="482"/>
      <c r="R58" s="482"/>
      <c r="S58" s="482"/>
      <c r="T58" s="482"/>
      <c r="U58" s="483"/>
    </row>
    <row r="59" spans="2:21" s="84" customFormat="1" ht="28" customHeight="1">
      <c r="B59" s="104"/>
      <c r="E59" s="90"/>
      <c r="F59" s="90"/>
      <c r="G59" s="90"/>
      <c r="H59" s="90"/>
      <c r="I59" s="90"/>
      <c r="J59" s="169"/>
      <c r="K59" s="170"/>
      <c r="L59" s="116"/>
      <c r="M59" s="90"/>
      <c r="N59" s="90"/>
      <c r="O59" s="90"/>
      <c r="P59" s="90"/>
      <c r="U59" s="105"/>
    </row>
    <row r="60" spans="2:21" s="84" customFormat="1" ht="12" customHeight="1">
      <c r="B60" s="104"/>
      <c r="I60" s="117"/>
      <c r="J60" s="103"/>
      <c r="U60" s="105"/>
    </row>
    <row r="61" spans="2:21" s="84" customFormat="1" ht="11" customHeight="1">
      <c r="B61" s="104"/>
      <c r="I61" s="117"/>
      <c r="J61" s="103"/>
      <c r="U61" s="613"/>
    </row>
    <row r="62" spans="2:21" s="84" customFormat="1" ht="16" customHeight="1" thickBot="1">
      <c r="B62" s="118"/>
      <c r="C62" s="119"/>
      <c r="D62" s="119"/>
      <c r="E62" s="119"/>
      <c r="F62" s="119"/>
      <c r="G62" s="119"/>
      <c r="H62" s="119"/>
      <c r="I62" s="120"/>
      <c r="J62" s="120"/>
      <c r="K62" s="119"/>
      <c r="L62" s="119"/>
      <c r="M62" s="119"/>
      <c r="N62" s="119"/>
      <c r="O62" s="119"/>
      <c r="P62" s="119"/>
      <c r="Q62" s="119"/>
      <c r="R62" s="119"/>
      <c r="S62" s="119"/>
      <c r="T62" s="119"/>
      <c r="U62" s="614" t="str">
        <f>Info!O48</f>
        <v>Copyright © 2025 Clem Harrod. All rights reserved. ISBN: 978-1-7347452-6-9</v>
      </c>
    </row>
    <row r="63" spans="2:21" s="84" customFormat="1" ht="12.75" customHeight="1" thickTop="1"/>
    <row r="64" spans="2:21" s="84" customFormat="1" ht="12.75" customHeight="1"/>
    <row r="65" s="84" customFormat="1" ht="12" customHeight="1"/>
    <row r="66" s="84" customFormat="1" ht="12" customHeight="1"/>
    <row r="67" s="84" customFormat="1"/>
    <row r="68" s="84" customFormat="1" ht="12" customHeight="1"/>
    <row r="69" s="84" customFormat="1" ht="12" customHeight="1"/>
    <row r="70" s="84" customFormat="1" ht="12" customHeight="1"/>
    <row r="71" s="84" customFormat="1"/>
    <row r="72" s="84" customFormat="1"/>
    <row r="73" s="84" customFormat="1"/>
    <row r="74" s="84" customFormat="1"/>
    <row r="75" s="84" customFormat="1"/>
    <row r="76" s="84" customFormat="1"/>
    <row r="77" s="84" customFormat="1"/>
    <row r="78" s="84" customFormat="1"/>
    <row r="79" s="84" customFormat="1"/>
    <row r="80" s="84" customFormat="1"/>
    <row r="81" spans="31:31" s="84" customFormat="1"/>
    <row r="82" spans="31:31" s="84" customFormat="1"/>
    <row r="83" spans="31:31" s="84" customFormat="1"/>
    <row r="84" spans="31:31" s="84" customFormat="1" ht="15" customHeight="1"/>
    <row r="85" spans="31:31" s="84" customFormat="1"/>
    <row r="86" spans="31:31" s="84" customFormat="1"/>
    <row r="87" spans="31:31" s="84" customFormat="1"/>
    <row r="88" spans="31:31" s="84" customFormat="1"/>
    <row r="89" spans="31:31" s="84" customFormat="1"/>
    <row r="90" spans="31:31" s="84" customFormat="1"/>
    <row r="91" spans="31:31" s="84" customFormat="1"/>
    <row r="92" spans="31:31" s="84" customFormat="1"/>
    <row r="93" spans="31:31" s="84" customFormat="1"/>
    <row r="94" spans="31:31" s="84" customFormat="1"/>
    <row r="95" spans="31:31" s="84" customFormat="1"/>
    <row r="96" spans="31:31" s="84" customFormat="1">
      <c r="AE96" s="122"/>
    </row>
    <row r="97" spans="32:32" s="84" customFormat="1"/>
    <row r="98" spans="32:32" s="84" customFormat="1"/>
    <row r="99" spans="32:32" s="84" customFormat="1"/>
    <row r="100" spans="32:32" s="84" customFormat="1"/>
    <row r="101" spans="32:32" s="84" customFormat="1"/>
    <row r="102" spans="32:32" s="84" customFormat="1"/>
    <row r="103" spans="32:32" s="84" customFormat="1">
      <c r="AF103" s="122"/>
    </row>
    <row r="104" spans="32:32" s="84" customFormat="1"/>
    <row r="105" spans="32:32" s="84" customFormat="1"/>
    <row r="106" spans="32:32" s="84" customFormat="1"/>
    <row r="107" spans="32:32" s="84" customFormat="1"/>
    <row r="108" spans="32:32" s="84" customFormat="1"/>
    <row r="109" spans="32:32" s="84" customFormat="1"/>
    <row r="110" spans="32:32" s="84" customFormat="1"/>
    <row r="111" spans="32:32" s="84" customFormat="1"/>
    <row r="112" spans="32:32" s="84" customFormat="1"/>
    <row r="113" s="84" customFormat="1"/>
    <row r="114" s="84" customFormat="1"/>
    <row r="115" s="84" customFormat="1"/>
    <row r="116" s="84" customFormat="1"/>
    <row r="117" s="84" customFormat="1"/>
    <row r="118" s="84" customFormat="1"/>
    <row r="119" s="84" customFormat="1"/>
    <row r="120" s="84" customFormat="1"/>
    <row r="121" s="84" customFormat="1"/>
    <row r="122" s="84" customFormat="1"/>
    <row r="123" s="84" customFormat="1" ht="15" customHeight="1"/>
    <row r="124" s="84" customFormat="1"/>
    <row r="125" s="84" customFormat="1"/>
    <row r="126" s="84" customFormat="1"/>
    <row r="127" s="84" customFormat="1"/>
    <row r="128" s="84" customFormat="1"/>
    <row r="129" spans="7:31" ht="15" customHeight="1">
      <c r="X129" s="84"/>
    </row>
    <row r="130" spans="7:31">
      <c r="X130" s="84"/>
    </row>
    <row r="131" spans="7:31">
      <c r="X131" s="84"/>
    </row>
    <row r="132" spans="7:31">
      <c r="X132" s="84"/>
    </row>
    <row r="133" spans="7:31">
      <c r="G133" s="123"/>
      <c r="T133" s="124"/>
      <c r="X133" s="84"/>
      <c r="AE133" s="122"/>
    </row>
    <row r="134" spans="7:31">
      <c r="G134" s="123"/>
      <c r="R134" s="125"/>
      <c r="S134" s="125"/>
      <c r="T134" s="124"/>
      <c r="U134" s="122"/>
      <c r="X134" s="92"/>
      <c r="Y134" s="126"/>
      <c r="AA134" s="122"/>
      <c r="AB134" s="88"/>
    </row>
    <row r="135" spans="7:31">
      <c r="T135" s="127"/>
      <c r="U135" s="122"/>
      <c r="X135" s="92"/>
      <c r="Y135" s="122"/>
      <c r="AA135" s="122"/>
      <c r="AB135" s="88"/>
    </row>
    <row r="136" spans="7:31">
      <c r="T136" s="127"/>
      <c r="X136" s="128"/>
      <c r="Y136" s="129"/>
      <c r="Z136" s="129"/>
      <c r="AA136" s="122"/>
      <c r="AB136" s="130"/>
    </row>
    <row r="137" spans="7:31">
      <c r="T137" s="127"/>
      <c r="X137" s="128"/>
      <c r="Y137" s="126"/>
      <c r="Z137" s="126"/>
      <c r="AA137" s="122"/>
      <c r="AB137" s="130"/>
    </row>
    <row r="138" spans="7:31">
      <c r="T138" s="127"/>
      <c r="X138" s="128"/>
      <c r="Y138" s="126"/>
      <c r="Z138" s="126"/>
      <c r="AA138" s="122"/>
      <c r="AB138" s="88"/>
    </row>
    <row r="139" spans="7:31">
      <c r="T139" s="127"/>
      <c r="X139" s="128"/>
      <c r="Y139" s="129"/>
      <c r="Z139" s="129"/>
      <c r="AA139" s="122"/>
      <c r="AB139" s="88"/>
    </row>
    <row r="140" spans="7:31">
      <c r="T140" s="127"/>
      <c r="X140" s="128"/>
      <c r="Y140" s="126"/>
      <c r="Z140" s="126"/>
      <c r="AA140" s="122"/>
      <c r="AB140" s="88"/>
    </row>
    <row r="141" spans="7:31">
      <c r="T141" s="127"/>
      <c r="X141" s="128"/>
      <c r="Y141" s="122"/>
      <c r="Z141" s="129"/>
      <c r="AA141" s="122"/>
      <c r="AB141" s="88"/>
    </row>
    <row r="142" spans="7:31">
      <c r="T142" s="127"/>
      <c r="X142" s="128"/>
      <c r="Y142" s="122"/>
      <c r="Z142" s="129"/>
      <c r="AA142" s="122"/>
      <c r="AB142" s="131"/>
    </row>
    <row r="143" spans="7:31">
      <c r="T143" s="127"/>
      <c r="W143" s="128"/>
      <c r="X143" s="128"/>
      <c r="Y143" s="126"/>
      <c r="Z143" s="126"/>
      <c r="AA143" s="122"/>
      <c r="AB143" s="88"/>
    </row>
    <row r="144" spans="7:31">
      <c r="T144" s="127"/>
      <c r="X144" s="128"/>
      <c r="Y144" s="129"/>
      <c r="Z144" s="129"/>
      <c r="AA144" s="122"/>
      <c r="AB144" s="88"/>
    </row>
    <row r="145" spans="20:28">
      <c r="T145" s="127"/>
      <c r="W145" s="128"/>
      <c r="X145" s="128"/>
      <c r="Y145" s="128"/>
      <c r="Z145" s="129"/>
      <c r="AA145" s="122"/>
      <c r="AB145" s="88"/>
    </row>
    <row r="146" spans="20:28">
      <c r="T146" s="127"/>
      <c r="X146" s="128"/>
      <c r="Y146" s="126"/>
      <c r="Z146" s="126"/>
      <c r="AA146" s="122"/>
      <c r="AB146" s="88"/>
    </row>
    <row r="147" spans="20:28">
      <c r="T147" s="132"/>
      <c r="X147" s="128"/>
      <c r="Y147" s="126"/>
      <c r="Z147" s="126"/>
      <c r="AA147" s="122"/>
      <c r="AB147" s="88"/>
    </row>
    <row r="148" spans="20:28">
      <c r="T148" s="132"/>
      <c r="X148" s="128"/>
      <c r="Y148" s="129"/>
      <c r="Z148" s="129"/>
      <c r="AA148" s="122"/>
      <c r="AB148" s="88"/>
    </row>
    <row r="149" spans="20:28">
      <c r="T149" s="132"/>
      <c r="X149" s="128"/>
      <c r="Y149" s="122"/>
      <c r="AA149" s="122"/>
      <c r="AB149" s="88"/>
    </row>
    <row r="150" spans="20:28">
      <c r="T150" s="132"/>
      <c r="X150" s="128"/>
      <c r="Y150" s="126"/>
      <c r="Z150" s="126"/>
      <c r="AA150" s="122"/>
      <c r="AB150" s="88"/>
    </row>
    <row r="151" spans="20:28">
      <c r="T151" s="127"/>
      <c r="X151" s="128"/>
      <c r="Y151" s="126"/>
      <c r="Z151" s="126"/>
      <c r="AA151" s="122"/>
      <c r="AB151" s="133"/>
    </row>
    <row r="152" spans="20:28">
      <c r="T152" s="127"/>
      <c r="X152" s="128"/>
      <c r="Y152" s="126"/>
      <c r="Z152" s="126"/>
      <c r="AA152" s="122"/>
    </row>
    <row r="153" spans="20:28">
      <c r="T153" s="127"/>
      <c r="X153" s="128"/>
      <c r="Y153" s="126"/>
      <c r="Z153" s="126"/>
      <c r="AA153" s="122"/>
    </row>
    <row r="154" spans="20:28">
      <c r="T154" s="127"/>
      <c r="X154" s="128"/>
      <c r="Y154" s="126"/>
      <c r="Z154" s="126"/>
      <c r="AA154" s="122"/>
    </row>
    <row r="155" spans="20:28">
      <c r="T155" s="127"/>
      <c r="X155" s="128"/>
      <c r="AA155" s="122"/>
    </row>
    <row r="156" spans="20:28">
      <c r="T156" s="127"/>
      <c r="X156" s="128"/>
      <c r="AA156" s="122"/>
    </row>
    <row r="157" spans="20:28">
      <c r="T157" s="127"/>
      <c r="X157" s="128"/>
      <c r="Y157" s="122"/>
      <c r="AA157" s="122"/>
    </row>
    <row r="158" spans="20:28">
      <c r="T158" s="127"/>
      <c r="X158" s="128"/>
      <c r="Y158" s="122"/>
      <c r="AA158" s="122"/>
    </row>
    <row r="159" spans="20:28">
      <c r="T159" s="127"/>
      <c r="X159" s="128"/>
      <c r="Y159" s="122"/>
      <c r="Z159" s="129"/>
      <c r="AA159" s="122"/>
    </row>
    <row r="160" spans="20:28">
      <c r="T160" s="127"/>
      <c r="X160" s="128"/>
      <c r="Y160" s="122"/>
      <c r="AA160" s="122"/>
    </row>
    <row r="161" spans="20:29">
      <c r="T161" s="127"/>
      <c r="X161" s="128"/>
      <c r="Y161" s="126"/>
      <c r="Z161" s="126"/>
      <c r="AA161" s="122"/>
    </row>
    <row r="162" spans="20:29">
      <c r="T162" s="127"/>
      <c r="X162" s="128"/>
      <c r="Y162" s="122"/>
      <c r="Z162" s="134"/>
      <c r="AA162" s="122"/>
    </row>
    <row r="163" spans="20:29">
      <c r="T163" s="127"/>
      <c r="X163" s="128"/>
      <c r="Y163" s="135"/>
      <c r="Z163" s="135"/>
      <c r="AA163" s="122"/>
    </row>
    <row r="164" spans="20:29">
      <c r="T164" s="127"/>
      <c r="X164" s="128"/>
      <c r="Y164" s="135"/>
      <c r="Z164" s="135"/>
      <c r="AA164" s="122"/>
    </row>
    <row r="165" spans="20:29" ht="16">
      <c r="T165" s="136"/>
      <c r="X165" s="128"/>
      <c r="AA165" s="122"/>
    </row>
    <row r="166" spans="20:29" ht="16">
      <c r="T166" s="137"/>
      <c r="U166" s="136"/>
      <c r="V166" s="138"/>
      <c r="W166" s="138"/>
      <c r="X166" s="139"/>
    </row>
    <row r="167" spans="20:29">
      <c r="T167" s="137"/>
      <c r="U167" s="92"/>
      <c r="X167" s="84"/>
    </row>
    <row r="168" spans="20:29" ht="15">
      <c r="T168" s="140"/>
      <c r="U168" s="141"/>
      <c r="X168" s="84"/>
    </row>
    <row r="169" spans="20:29">
      <c r="T169" s="142"/>
      <c r="U169" s="92"/>
      <c r="X169" s="84"/>
      <c r="Y169" s="141"/>
    </row>
    <row r="170" spans="20:29">
      <c r="T170" s="142"/>
      <c r="U170" s="92"/>
      <c r="X170" s="84"/>
    </row>
    <row r="171" spans="20:29">
      <c r="U171" s="92"/>
      <c r="X171" s="84"/>
    </row>
    <row r="172" spans="20:29">
      <c r="X172" s="139"/>
    </row>
    <row r="173" spans="20:29">
      <c r="X173" s="143"/>
      <c r="Y173" s="122"/>
    </row>
    <row r="174" spans="20:29">
      <c r="X174" s="84"/>
    </row>
    <row r="175" spans="20:29">
      <c r="X175" s="84"/>
    </row>
    <row r="176" spans="20:29">
      <c r="X176" s="84"/>
      <c r="AC176" s="92"/>
    </row>
    <row r="177" spans="29:29" s="84" customFormat="1">
      <c r="AC177" s="92"/>
    </row>
    <row r="178" spans="29:29" s="84" customFormat="1">
      <c r="AC178" s="92"/>
    </row>
    <row r="179" spans="29:29" s="84" customFormat="1">
      <c r="AC179" s="92"/>
    </row>
    <row r="180" spans="29:29" s="84" customFormat="1">
      <c r="AC180" s="92"/>
    </row>
    <row r="181" spans="29:29" s="84" customFormat="1">
      <c r="AC181" s="92"/>
    </row>
    <row r="182" spans="29:29" s="84" customFormat="1">
      <c r="AC182" s="92"/>
    </row>
    <row r="183" spans="29:29" s="84" customFormat="1">
      <c r="AC183" s="92"/>
    </row>
    <row r="184" spans="29:29" s="84" customFormat="1">
      <c r="AC184" s="92"/>
    </row>
    <row r="185" spans="29:29" s="84" customFormat="1">
      <c r="AC185" s="92"/>
    </row>
    <row r="186" spans="29:29" s="84" customFormat="1">
      <c r="AC186" s="92"/>
    </row>
    <row r="187" spans="29:29" s="84" customFormat="1">
      <c r="AC187" s="92"/>
    </row>
    <row r="188" spans="29:29" s="84" customFormat="1">
      <c r="AC188" s="92"/>
    </row>
    <row r="189" spans="29:29" s="84" customFormat="1">
      <c r="AC189" s="92"/>
    </row>
    <row r="190" spans="29:29" s="84" customFormat="1">
      <c r="AC190" s="92"/>
    </row>
    <row r="191" spans="29:29" s="84" customFormat="1">
      <c r="AC191" s="92"/>
    </row>
    <row r="192" spans="29:29" s="84" customFormat="1">
      <c r="AC192" s="92"/>
    </row>
    <row r="193" spans="29:29" s="84" customFormat="1">
      <c r="AC193" s="92"/>
    </row>
    <row r="194" spans="29:29" s="84" customFormat="1">
      <c r="AC194" s="92"/>
    </row>
    <row r="195" spans="29:29" s="84" customFormat="1">
      <c r="AC195" s="92"/>
    </row>
    <row r="196" spans="29:29" s="84" customFormat="1">
      <c r="AC196" s="92"/>
    </row>
    <row r="197" spans="29:29" s="84" customFormat="1">
      <c r="AC197" s="92"/>
    </row>
    <row r="198" spans="29:29" s="84" customFormat="1">
      <c r="AC198" s="92"/>
    </row>
    <row r="199" spans="29:29" s="84" customFormat="1">
      <c r="AC199" s="92"/>
    </row>
    <row r="200" spans="29:29" s="84" customFormat="1">
      <c r="AC200" s="92"/>
    </row>
    <row r="201" spans="29:29" s="84" customFormat="1">
      <c r="AC201" s="92"/>
    </row>
    <row r="202" spans="29:29" s="84" customFormat="1">
      <c r="AC202" s="92"/>
    </row>
    <row r="203" spans="29:29" s="84" customFormat="1">
      <c r="AC203" s="92"/>
    </row>
    <row r="204" spans="29:29" s="84" customFormat="1">
      <c r="AC204" s="92"/>
    </row>
    <row r="205" spans="29:29" s="84" customFormat="1">
      <c r="AC205" s="92"/>
    </row>
    <row r="206" spans="29:29" s="84" customFormat="1">
      <c r="AC206" s="92"/>
    </row>
    <row r="207" spans="29:29" s="84" customFormat="1">
      <c r="AC207" s="92"/>
    </row>
    <row r="208" spans="29:29" s="84" customFormat="1">
      <c r="AC208" s="92"/>
    </row>
    <row r="209" spans="29:29" s="84" customFormat="1">
      <c r="AC209" s="92"/>
    </row>
    <row r="210" spans="29:29" s="84" customFormat="1">
      <c r="AC210" s="92"/>
    </row>
    <row r="211" spans="29:29" s="84" customFormat="1">
      <c r="AC211" s="92"/>
    </row>
    <row r="212" spans="29:29" s="84" customFormat="1">
      <c r="AC212" s="92"/>
    </row>
    <row r="213" spans="29:29" s="84" customFormat="1">
      <c r="AC213" s="92"/>
    </row>
    <row r="214" spans="29:29" s="84" customFormat="1">
      <c r="AC214" s="92"/>
    </row>
    <row r="215" spans="29:29" s="84" customFormat="1">
      <c r="AC215" s="92"/>
    </row>
    <row r="216" spans="29:29" s="84" customFormat="1">
      <c r="AC216" s="92"/>
    </row>
    <row r="217" spans="29:29" s="84" customFormat="1">
      <c r="AC217" s="92"/>
    </row>
    <row r="218" spans="29:29" s="84" customFormat="1">
      <c r="AC218" s="92"/>
    </row>
    <row r="219" spans="29:29" s="84" customFormat="1">
      <c r="AC219" s="92"/>
    </row>
    <row r="220" spans="29:29" s="84" customFormat="1">
      <c r="AC220" s="92"/>
    </row>
    <row r="221" spans="29:29" s="84" customFormat="1">
      <c r="AC221" s="92"/>
    </row>
    <row r="222" spans="29:29" s="84" customFormat="1">
      <c r="AC222" s="92"/>
    </row>
    <row r="223" spans="29:29" s="84" customFormat="1">
      <c r="AC223" s="92"/>
    </row>
    <row r="224" spans="29:29" s="84" customFormat="1">
      <c r="AC224" s="92"/>
    </row>
    <row r="225" spans="29:29" s="84" customFormat="1">
      <c r="AC225" s="92"/>
    </row>
    <row r="226" spans="29:29" s="84" customFormat="1">
      <c r="AC226" s="92"/>
    </row>
    <row r="227" spans="29:29" s="84" customFormat="1">
      <c r="AC227" s="92"/>
    </row>
    <row r="228" spans="29:29" s="84" customFormat="1">
      <c r="AC228" s="92"/>
    </row>
    <row r="229" spans="29:29" s="84" customFormat="1">
      <c r="AC229" s="92"/>
    </row>
    <row r="230" spans="29:29" s="84" customFormat="1">
      <c r="AC230" s="92"/>
    </row>
    <row r="231" spans="29:29" s="84" customFormat="1">
      <c r="AC231" s="92"/>
    </row>
    <row r="232" spans="29:29" s="84" customFormat="1">
      <c r="AC232" s="92"/>
    </row>
    <row r="233" spans="29:29" s="84" customFormat="1">
      <c r="AC233" s="92"/>
    </row>
    <row r="234" spans="29:29" s="84" customFormat="1">
      <c r="AC234" s="92"/>
    </row>
    <row r="235" spans="29:29" s="84" customFormat="1">
      <c r="AC235" s="92"/>
    </row>
    <row r="236" spans="29:29" s="84" customFormat="1">
      <c r="AC236" s="92"/>
    </row>
    <row r="237" spans="29:29" s="84" customFormat="1">
      <c r="AC237" s="92"/>
    </row>
    <row r="238" spans="29:29" s="84" customFormat="1">
      <c r="AC238" s="92"/>
    </row>
    <row r="239" spans="29:29" s="84" customFormat="1">
      <c r="AC239" s="92"/>
    </row>
    <row r="240" spans="29:29" s="84" customFormat="1">
      <c r="AC240" s="92"/>
    </row>
    <row r="241" spans="29:29" s="84" customFormat="1">
      <c r="AC241" s="92"/>
    </row>
    <row r="242" spans="29:29" s="84" customFormat="1">
      <c r="AC242" s="92"/>
    </row>
    <row r="243" spans="29:29" s="84" customFormat="1">
      <c r="AC243" s="92"/>
    </row>
    <row r="244" spans="29:29" s="84" customFormat="1">
      <c r="AC244" s="92"/>
    </row>
    <row r="245" spans="29:29" s="84" customFormat="1">
      <c r="AC245" s="92"/>
    </row>
    <row r="246" spans="29:29" s="84" customFormat="1">
      <c r="AC246" s="92"/>
    </row>
    <row r="247" spans="29:29" s="84" customFormat="1">
      <c r="AC247" s="92"/>
    </row>
    <row r="248" spans="29:29" s="84" customFormat="1">
      <c r="AC248" s="92"/>
    </row>
    <row r="249" spans="29:29" s="84" customFormat="1">
      <c r="AC249" s="92"/>
    </row>
    <row r="250" spans="29:29" s="84" customFormat="1">
      <c r="AC250" s="92"/>
    </row>
    <row r="251" spans="29:29" s="84" customFormat="1">
      <c r="AC251" s="92"/>
    </row>
    <row r="252" spans="29:29" s="84" customFormat="1">
      <c r="AC252" s="92"/>
    </row>
    <row r="253" spans="29:29" s="84" customFormat="1">
      <c r="AC253" s="92"/>
    </row>
    <row r="254" spans="29:29" s="84" customFormat="1">
      <c r="AC254" s="92"/>
    </row>
    <row r="255" spans="29:29" s="84" customFormat="1">
      <c r="AC255" s="92"/>
    </row>
    <row r="256" spans="29:29" s="84" customFormat="1">
      <c r="AC256" s="92"/>
    </row>
    <row r="257" spans="29:29" s="84" customFormat="1">
      <c r="AC257" s="92"/>
    </row>
    <row r="258" spans="29:29" s="84" customFormat="1">
      <c r="AC258" s="92"/>
    </row>
    <row r="259" spans="29:29" s="84" customFormat="1">
      <c r="AC259" s="92"/>
    </row>
    <row r="260" spans="29:29" s="84" customFormat="1">
      <c r="AC260" s="92"/>
    </row>
    <row r="261" spans="29:29" s="84" customFormat="1">
      <c r="AC261" s="92"/>
    </row>
    <row r="262" spans="29:29" s="84" customFormat="1">
      <c r="AC262" s="92"/>
    </row>
    <row r="263" spans="29:29" s="84" customFormat="1">
      <c r="AC263" s="92"/>
    </row>
    <row r="264" spans="29:29" s="84" customFormat="1">
      <c r="AC264" s="92"/>
    </row>
    <row r="265" spans="29:29" s="84" customFormat="1">
      <c r="AC265" s="92"/>
    </row>
    <row r="266" spans="29:29" s="84" customFormat="1">
      <c r="AC266" s="92"/>
    </row>
    <row r="267" spans="29:29" s="84" customFormat="1">
      <c r="AC267" s="92"/>
    </row>
    <row r="268" spans="29:29" s="84" customFormat="1">
      <c r="AC268" s="92"/>
    </row>
    <row r="269" spans="29:29" s="84" customFormat="1">
      <c r="AC269" s="92"/>
    </row>
    <row r="270" spans="29:29" s="84" customFormat="1">
      <c r="AC270" s="92"/>
    </row>
    <row r="271" spans="29:29" s="84" customFormat="1">
      <c r="AC271" s="92"/>
    </row>
    <row r="272" spans="29:29" s="84" customFormat="1">
      <c r="AC272" s="92"/>
    </row>
    <row r="273" spans="29:29" s="84" customFormat="1">
      <c r="AC273" s="92"/>
    </row>
    <row r="274" spans="29:29" s="84" customFormat="1">
      <c r="AC274" s="92"/>
    </row>
    <row r="275" spans="29:29" s="84" customFormat="1">
      <c r="AC275" s="92"/>
    </row>
    <row r="276" spans="29:29" s="84" customFormat="1">
      <c r="AC276" s="92"/>
    </row>
    <row r="277" spans="29:29" s="84" customFormat="1">
      <c r="AC277" s="92"/>
    </row>
    <row r="278" spans="29:29" s="84" customFormat="1">
      <c r="AC278" s="92"/>
    </row>
    <row r="279" spans="29:29" s="84" customFormat="1">
      <c r="AC279" s="92"/>
    </row>
    <row r="280" spans="29:29" s="84" customFormat="1">
      <c r="AC280" s="92"/>
    </row>
    <row r="281" spans="29:29" s="84" customFormat="1">
      <c r="AC281" s="92"/>
    </row>
    <row r="282" spans="29:29" s="84" customFormat="1">
      <c r="AC282" s="92"/>
    </row>
    <row r="283" spans="29:29" s="84" customFormat="1">
      <c r="AC283" s="92"/>
    </row>
    <row r="284" spans="29:29" s="84" customFormat="1">
      <c r="AC284" s="92"/>
    </row>
    <row r="285" spans="29:29" s="84" customFormat="1">
      <c r="AC285" s="92"/>
    </row>
    <row r="286" spans="29:29" s="84" customFormat="1">
      <c r="AC286" s="92"/>
    </row>
    <row r="287" spans="29:29" s="84" customFormat="1">
      <c r="AC287" s="92"/>
    </row>
    <row r="288" spans="29:29" s="84" customFormat="1">
      <c r="AC288" s="92"/>
    </row>
    <row r="289" spans="29:29" s="84" customFormat="1">
      <c r="AC289" s="92"/>
    </row>
    <row r="290" spans="29:29" s="84" customFormat="1">
      <c r="AC290" s="92"/>
    </row>
    <row r="291" spans="29:29" s="84" customFormat="1">
      <c r="AC291" s="92"/>
    </row>
    <row r="292" spans="29:29" s="84" customFormat="1">
      <c r="AC292" s="92"/>
    </row>
    <row r="293" spans="29:29" s="84" customFormat="1">
      <c r="AC293" s="92"/>
    </row>
    <row r="294" spans="29:29" s="84" customFormat="1">
      <c r="AC294" s="92"/>
    </row>
    <row r="295" spans="29:29" s="84" customFormat="1">
      <c r="AC295" s="92"/>
    </row>
    <row r="296" spans="29:29" s="84" customFormat="1">
      <c r="AC296" s="92"/>
    </row>
    <row r="297" spans="29:29" s="84" customFormat="1">
      <c r="AC297" s="92"/>
    </row>
    <row r="298" spans="29:29" s="84" customFormat="1">
      <c r="AC298" s="92"/>
    </row>
    <row r="299" spans="29:29" s="84" customFormat="1">
      <c r="AC299" s="92"/>
    </row>
    <row r="300" spans="29:29" s="84" customFormat="1">
      <c r="AC300" s="92"/>
    </row>
  </sheetData>
  <sheetProtection algorithmName="SHA-512" hashValue="2wM7IfiYlKVKK1TcXYR15qz0vuKLphv3FcMwFgj8utrqfVeIUGZXp+roSLu0gedQFYb6O7tE6IhlZ1DKaL2g7A==" saltValue="20A7XpAoJG274g5eBOVw+A==" spinCount="100000" sheet="1" objects="1" scenarios="1" selectLockedCells="1"/>
  <mergeCells count="95">
    <mergeCell ref="R45:T49"/>
    <mergeCell ref="G52:I52"/>
    <mergeCell ref="L52:P52"/>
    <mergeCell ref="C2:D4"/>
    <mergeCell ref="L48:P48"/>
    <mergeCell ref="G49:I49"/>
    <mergeCell ref="L49:P49"/>
    <mergeCell ref="G50:I50"/>
    <mergeCell ref="L50:P50"/>
    <mergeCell ref="G51:I51"/>
    <mergeCell ref="L51:P51"/>
    <mergeCell ref="G44:I44"/>
    <mergeCell ref="L44:P44"/>
    <mergeCell ref="G45:I45"/>
    <mergeCell ref="L45:P45"/>
    <mergeCell ref="G46:I46"/>
    <mergeCell ref="L46:P46"/>
    <mergeCell ref="G47:I47"/>
    <mergeCell ref="L47:P47"/>
    <mergeCell ref="G48:I48"/>
    <mergeCell ref="G36:I36"/>
    <mergeCell ref="L36:P36"/>
    <mergeCell ref="G37:I37"/>
    <mergeCell ref="L37:P37"/>
    <mergeCell ref="L40:P40"/>
    <mergeCell ref="R37:U44"/>
    <mergeCell ref="G38:I38"/>
    <mergeCell ref="L38:P38"/>
    <mergeCell ref="G39:I39"/>
    <mergeCell ref="L39:P39"/>
    <mergeCell ref="G40:I40"/>
    <mergeCell ref="G43:I43"/>
    <mergeCell ref="L43:P43"/>
    <mergeCell ref="G41:I41"/>
    <mergeCell ref="L41:P41"/>
    <mergeCell ref="G42:I42"/>
    <mergeCell ref="L42:P42"/>
    <mergeCell ref="R32:T33"/>
    <mergeCell ref="G33:I33"/>
    <mergeCell ref="L33:P33"/>
    <mergeCell ref="B34:B35"/>
    <mergeCell ref="G34:I34"/>
    <mergeCell ref="L34:P34"/>
    <mergeCell ref="R34:T35"/>
    <mergeCell ref="G35:I35"/>
    <mergeCell ref="L35:P35"/>
    <mergeCell ref="G30:I30"/>
    <mergeCell ref="L30:P30"/>
    <mergeCell ref="G31:I31"/>
    <mergeCell ref="L31:P31"/>
    <mergeCell ref="B32:B33"/>
    <mergeCell ref="G32:I32"/>
    <mergeCell ref="L32:P32"/>
    <mergeCell ref="G29:I29"/>
    <mergeCell ref="L29:P29"/>
    <mergeCell ref="C21:D21"/>
    <mergeCell ref="R22:T23"/>
    <mergeCell ref="U22:U23"/>
    <mergeCell ref="J26:K26"/>
    <mergeCell ref="G27:I27"/>
    <mergeCell ref="L27:P27"/>
    <mergeCell ref="G28:I28"/>
    <mergeCell ref="L28:P28"/>
    <mergeCell ref="C12:D12"/>
    <mergeCell ref="C13:D13"/>
    <mergeCell ref="B24:B25"/>
    <mergeCell ref="R24:T25"/>
    <mergeCell ref="U24:U25"/>
    <mergeCell ref="C15:D15"/>
    <mergeCell ref="C16:D16"/>
    <mergeCell ref="C17:D17"/>
    <mergeCell ref="C18:D18"/>
    <mergeCell ref="C19:D19"/>
    <mergeCell ref="C20:D20"/>
    <mergeCell ref="C14:D14"/>
    <mergeCell ref="P3:P4"/>
    <mergeCell ref="Q3:Q4"/>
    <mergeCell ref="C5:D5"/>
    <mergeCell ref="C6:D6"/>
    <mergeCell ref="C7:D7"/>
    <mergeCell ref="N3:N4"/>
    <mergeCell ref="O3:O4"/>
    <mergeCell ref="I3:I4"/>
    <mergeCell ref="J3:J4"/>
    <mergeCell ref="L3:L4"/>
    <mergeCell ref="M3:M4"/>
    <mergeCell ref="F3:F4"/>
    <mergeCell ref="G3:G4"/>
    <mergeCell ref="H3:H4"/>
    <mergeCell ref="C9:D9"/>
    <mergeCell ref="C10:D10"/>
    <mergeCell ref="C11:D11"/>
    <mergeCell ref="B2:B4"/>
    <mergeCell ref="E3:E4"/>
    <mergeCell ref="C8:D8"/>
  </mergeCells>
  <conditionalFormatting sqref="B6">
    <cfRule type="expression" dxfId="70" priority="7">
      <formula>$L$6&gt;0</formula>
    </cfRule>
  </conditionalFormatting>
  <conditionalFormatting sqref="B7">
    <cfRule type="expression" dxfId="69" priority="8">
      <formula>$L$7&gt;0</formula>
    </cfRule>
  </conditionalFormatting>
  <conditionalFormatting sqref="B8">
    <cfRule type="expression" dxfId="68" priority="9" stopIfTrue="1">
      <formula>$L$8&gt;0</formula>
    </cfRule>
  </conditionalFormatting>
  <conditionalFormatting sqref="B9">
    <cfRule type="expression" dxfId="67" priority="10" stopIfTrue="1">
      <formula>$L$9&gt;0</formula>
    </cfRule>
  </conditionalFormatting>
  <conditionalFormatting sqref="B10">
    <cfRule type="expression" dxfId="66" priority="11">
      <formula>$L$10&gt;0</formula>
    </cfRule>
  </conditionalFormatting>
  <conditionalFormatting sqref="B11">
    <cfRule type="expression" dxfId="65" priority="12">
      <formula>$L$11&gt;0</formula>
    </cfRule>
  </conditionalFormatting>
  <conditionalFormatting sqref="B12">
    <cfRule type="expression" dxfId="64" priority="13" stopIfTrue="1">
      <formula>$L$12&gt;0</formula>
    </cfRule>
  </conditionalFormatting>
  <conditionalFormatting sqref="B13">
    <cfRule type="expression" dxfId="63" priority="14">
      <formula>$L$13&gt;0</formula>
    </cfRule>
  </conditionalFormatting>
  <conditionalFormatting sqref="B14">
    <cfRule type="expression" dxfId="62" priority="15" stopIfTrue="1">
      <formula>$L$14&gt;0</formula>
    </cfRule>
  </conditionalFormatting>
  <conditionalFormatting sqref="B15">
    <cfRule type="expression" dxfId="61" priority="16" stopIfTrue="1">
      <formula>$L$15&gt;0</formula>
    </cfRule>
  </conditionalFormatting>
  <conditionalFormatting sqref="B16">
    <cfRule type="expression" dxfId="60" priority="17" stopIfTrue="1">
      <formula>$L$16&gt;0</formula>
    </cfRule>
  </conditionalFormatting>
  <conditionalFormatting sqref="B17">
    <cfRule type="expression" dxfId="59" priority="18">
      <formula>$L$17&gt;0</formula>
    </cfRule>
  </conditionalFormatting>
  <conditionalFormatting sqref="B18">
    <cfRule type="expression" dxfId="58" priority="19" stopIfTrue="1">
      <formula>$L$18&gt;0</formula>
    </cfRule>
  </conditionalFormatting>
  <conditionalFormatting sqref="B19">
    <cfRule type="expression" dxfId="57" priority="6">
      <formula>$L$19&gt;0</formula>
    </cfRule>
  </conditionalFormatting>
  <conditionalFormatting sqref="B20">
    <cfRule type="expression" dxfId="56" priority="5">
      <formula>$L$20&gt;0</formula>
    </cfRule>
  </conditionalFormatting>
  <conditionalFormatting sqref="C2:D4">
    <cfRule type="cellIs" dxfId="55" priority="1" operator="equal">
      <formula>0</formula>
    </cfRule>
  </conditionalFormatting>
  <conditionalFormatting sqref="O22:O23">
    <cfRule type="expression" dxfId="54" priority="4">
      <formula>$K$6=$AC$3</formula>
    </cfRule>
  </conditionalFormatting>
  <conditionalFormatting sqref="R24:T25">
    <cfRule type="expression" dxfId="53" priority="2" stopIfTrue="1">
      <formula>$U$24&gt;0</formula>
    </cfRule>
  </conditionalFormatting>
  <conditionalFormatting sqref="U24:U25">
    <cfRule type="cellIs" dxfId="52" priority="3" operator="greaterThan">
      <formula>0</formula>
    </cfRule>
  </conditionalFormatting>
  <hyperlinks>
    <hyperlink ref="I58" r:id="rId1" display="Click Here, or visit www." xr:uid="{155FC0EB-659F-9048-9247-407A49B1C2B6}"/>
    <hyperlink ref="H58" r:id="rId2" xr:uid="{B2DBE6E1-1071-6F41-9BD7-64EFD30936C2}"/>
  </hyperlinks>
  <pageMargins left="0.7" right="0.7" top="0.75" bottom="0.75" header="0.3" footer="0.3"/>
  <pageSetup scale="40" orientation="landscape" horizontalDpi="4294967292" verticalDpi="429496729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D5A6B-313C-C94C-A96E-13D564C10112}">
  <sheetPr>
    <tabColor theme="1"/>
    <pageSetUpPr fitToPage="1"/>
  </sheetPr>
  <dimension ref="A1:AF96"/>
  <sheetViews>
    <sheetView showGridLines="0" zoomScale="80" zoomScaleNormal="80" zoomScaleSheetLayoutView="75" workbookViewId="0">
      <selection activeCell="X28" sqref="X28"/>
    </sheetView>
  </sheetViews>
  <sheetFormatPr baseColWidth="10" defaultRowHeight="13"/>
  <cols>
    <col min="1" max="13" width="10.83203125" style="168"/>
    <col min="14" max="14" width="17.1640625" style="168" customWidth="1"/>
    <col min="15" max="26" width="10.83203125" style="168"/>
    <col min="27" max="36" width="10.83203125" style="168" customWidth="1"/>
    <col min="37" max="16384" width="10.83203125" style="168"/>
  </cols>
  <sheetData>
    <row r="1" spans="1:32" ht="14" thickTop="1">
      <c r="A1" s="255"/>
      <c r="B1" s="256"/>
      <c r="C1" s="256"/>
      <c r="D1" s="256"/>
      <c r="E1" s="256"/>
      <c r="F1" s="256"/>
      <c r="G1" s="256"/>
      <c r="H1" s="256"/>
      <c r="I1" s="256"/>
      <c r="J1" s="256"/>
      <c r="K1" s="256"/>
      <c r="L1" s="256"/>
      <c r="M1" s="256"/>
      <c r="N1" s="256"/>
      <c r="O1" s="256"/>
      <c r="P1" s="256"/>
      <c r="Q1" s="256"/>
      <c r="R1" s="256"/>
      <c r="S1" s="256"/>
      <c r="T1" s="256"/>
      <c r="U1" s="257"/>
    </row>
    <row r="2" spans="1:32">
      <c r="A2" s="258"/>
      <c r="C2" s="259"/>
      <c r="U2" s="260"/>
    </row>
    <row r="3" spans="1:32">
      <c r="A3" s="258"/>
      <c r="U3" s="260"/>
    </row>
    <row r="4" spans="1:32">
      <c r="A4" s="258"/>
      <c r="U4" s="260"/>
    </row>
    <row r="5" spans="1:32">
      <c r="A5" s="258"/>
      <c r="U5" s="260"/>
    </row>
    <row r="6" spans="1:32">
      <c r="A6" s="258"/>
      <c r="U6" s="260"/>
    </row>
    <row r="7" spans="1:32">
      <c r="A7" s="258"/>
      <c r="U7" s="260"/>
    </row>
    <row r="8" spans="1:32">
      <c r="A8" s="258"/>
      <c r="U8" s="260"/>
    </row>
    <row r="9" spans="1:32">
      <c r="A9" s="258"/>
      <c r="U9" s="260"/>
    </row>
    <row r="10" spans="1:32">
      <c r="A10" s="258"/>
      <c r="U10" s="260"/>
      <c r="Z10" s="557"/>
      <c r="AA10" s="557"/>
      <c r="AB10" s="557"/>
      <c r="AC10" s="557"/>
      <c r="AD10" s="557"/>
      <c r="AE10" s="557"/>
      <c r="AF10" s="557"/>
    </row>
    <row r="11" spans="1:32">
      <c r="A11" s="258"/>
      <c r="U11" s="260"/>
      <c r="Z11" s="557"/>
      <c r="AA11" s="557"/>
      <c r="AB11" s="557"/>
      <c r="AC11" s="557"/>
      <c r="AD11" s="557"/>
      <c r="AE11" s="557"/>
      <c r="AF11" s="557"/>
    </row>
    <row r="12" spans="1:32">
      <c r="A12" s="258"/>
      <c r="U12" s="260"/>
      <c r="Z12" s="557"/>
      <c r="AA12" s="557"/>
      <c r="AB12" s="557"/>
      <c r="AC12" s="557"/>
      <c r="AD12" s="557"/>
      <c r="AE12" s="557"/>
      <c r="AF12" s="557"/>
    </row>
    <row r="13" spans="1:32">
      <c r="A13" s="258"/>
      <c r="U13" s="260"/>
      <c r="Z13" s="557"/>
      <c r="AA13" s="559"/>
      <c r="AB13" s="557"/>
      <c r="AC13" s="557"/>
      <c r="AD13" s="557"/>
      <c r="AE13" s="557"/>
      <c r="AF13" s="557"/>
    </row>
    <row r="14" spans="1:32">
      <c r="A14" s="258"/>
      <c r="U14" s="260"/>
      <c r="Z14" s="557"/>
      <c r="AA14" s="557"/>
      <c r="AB14" s="557"/>
      <c r="AC14" s="557"/>
      <c r="AD14" s="557"/>
      <c r="AE14" s="557"/>
      <c r="AF14" s="557"/>
    </row>
    <row r="15" spans="1:32">
      <c r="A15" s="258"/>
      <c r="U15" s="260"/>
      <c r="Z15" s="557"/>
      <c r="AA15" s="557"/>
      <c r="AB15" s="557"/>
      <c r="AC15" s="557"/>
      <c r="AD15" s="557"/>
      <c r="AE15" s="557"/>
      <c r="AF15" s="557"/>
    </row>
    <row r="16" spans="1:32">
      <c r="A16" s="258"/>
      <c r="U16" s="260"/>
      <c r="Z16" s="557"/>
      <c r="AA16" s="557"/>
      <c r="AB16" s="557"/>
      <c r="AC16" s="557"/>
      <c r="AD16" s="557"/>
      <c r="AE16" s="557"/>
      <c r="AF16" s="557"/>
    </row>
    <row r="17" spans="1:32">
      <c r="A17" s="258"/>
      <c r="U17" s="260"/>
      <c r="Z17" s="557"/>
      <c r="AA17" s="557"/>
      <c r="AB17" s="557"/>
      <c r="AC17" s="557"/>
      <c r="AD17" s="557"/>
      <c r="AE17" s="557"/>
      <c r="AF17" s="557"/>
    </row>
    <row r="18" spans="1:32">
      <c r="A18" s="258"/>
      <c r="U18" s="260"/>
      <c r="Z18" s="557"/>
      <c r="AA18" s="557"/>
      <c r="AB18" s="557"/>
      <c r="AC18" s="557"/>
      <c r="AD18" s="557"/>
      <c r="AE18" s="557"/>
      <c r="AF18" s="557"/>
    </row>
    <row r="19" spans="1:32">
      <c r="A19" s="258"/>
      <c r="U19" s="260"/>
      <c r="Z19" s="557"/>
      <c r="AA19" s="557"/>
      <c r="AB19" s="557"/>
      <c r="AC19" s="557"/>
      <c r="AD19" s="557"/>
      <c r="AE19" s="557"/>
      <c r="AF19" s="557"/>
    </row>
    <row r="20" spans="1:32">
      <c r="A20" s="258"/>
      <c r="U20" s="260"/>
      <c r="Z20" s="557"/>
      <c r="AA20" s="557"/>
      <c r="AB20" s="557"/>
      <c r="AC20" s="557"/>
      <c r="AD20" s="557"/>
      <c r="AE20" s="557"/>
      <c r="AF20" s="557"/>
    </row>
    <row r="21" spans="1:32">
      <c r="A21" s="258"/>
      <c r="U21" s="260"/>
      <c r="Z21" s="557"/>
      <c r="AA21" s="557"/>
      <c r="AB21" s="557"/>
      <c r="AC21" s="557"/>
      <c r="AD21" s="557"/>
      <c r="AE21" s="557"/>
      <c r="AF21" s="557"/>
    </row>
    <row r="22" spans="1:32">
      <c r="A22" s="258"/>
      <c r="U22" s="260"/>
      <c r="Z22" s="557"/>
      <c r="AA22" s="557"/>
      <c r="AB22" s="557"/>
      <c r="AC22" s="557"/>
      <c r="AD22" s="557"/>
      <c r="AE22" s="557"/>
      <c r="AF22" s="557"/>
    </row>
    <row r="23" spans="1:32">
      <c r="A23" s="258"/>
      <c r="P23" s="261"/>
      <c r="U23" s="260"/>
      <c r="Y23" s="558"/>
      <c r="Z23" s="557"/>
      <c r="AA23" s="557"/>
      <c r="AB23" s="557"/>
      <c r="AC23" s="557"/>
      <c r="AD23" s="557"/>
      <c r="AE23" s="557"/>
      <c r="AF23" s="557"/>
    </row>
    <row r="24" spans="1:32">
      <c r="A24" s="258"/>
      <c r="U24" s="260"/>
      <c r="Z24" s="557"/>
      <c r="AA24" s="557"/>
      <c r="AB24" s="557"/>
      <c r="AC24" s="557"/>
      <c r="AD24" s="557"/>
      <c r="AE24" s="557"/>
      <c r="AF24" s="557"/>
    </row>
    <row r="25" spans="1:32">
      <c r="A25" s="258"/>
      <c r="U25" s="260"/>
      <c r="Z25" s="557"/>
      <c r="AA25" s="557"/>
      <c r="AB25" s="557"/>
      <c r="AC25" s="557"/>
      <c r="AD25" s="557"/>
      <c r="AE25" s="557"/>
      <c r="AF25" s="557"/>
    </row>
    <row r="26" spans="1:32" ht="13" customHeight="1">
      <c r="A26" s="258"/>
      <c r="U26" s="260"/>
      <c r="Z26" s="557"/>
      <c r="AA26" s="557"/>
      <c r="AB26" s="557"/>
      <c r="AC26" s="557"/>
      <c r="AD26" s="557"/>
      <c r="AE26" s="557"/>
      <c r="AF26" s="557"/>
    </row>
    <row r="27" spans="1:32" ht="13" customHeight="1">
      <c r="A27" s="258"/>
      <c r="U27" s="260"/>
      <c r="Z27" s="557"/>
      <c r="AA27" s="557"/>
      <c r="AB27" s="557"/>
      <c r="AC27" s="557"/>
      <c r="AD27" s="557"/>
      <c r="AE27" s="557"/>
      <c r="AF27" s="557"/>
    </row>
    <row r="28" spans="1:32" ht="13" customHeight="1">
      <c r="A28" s="258"/>
      <c r="U28" s="260"/>
      <c r="Z28" s="557"/>
      <c r="AA28" s="557"/>
      <c r="AB28" s="557"/>
      <c r="AC28" s="557"/>
      <c r="AD28" s="557"/>
      <c r="AE28" s="557"/>
      <c r="AF28" s="557"/>
    </row>
    <row r="29" spans="1:32" ht="13" customHeight="1">
      <c r="A29" s="258"/>
      <c r="U29" s="260"/>
      <c r="Z29" s="557"/>
      <c r="AA29" s="557"/>
      <c r="AB29" s="557"/>
      <c r="AC29" s="557"/>
      <c r="AD29" s="557"/>
      <c r="AE29" s="557"/>
      <c r="AF29" s="557"/>
    </row>
    <row r="30" spans="1:32" ht="13" customHeight="1">
      <c r="A30" s="258"/>
      <c r="U30" s="260"/>
      <c r="Z30" s="557"/>
      <c r="AA30" s="557"/>
      <c r="AB30" s="557"/>
      <c r="AC30" s="557"/>
      <c r="AD30" s="557"/>
      <c r="AE30" s="557"/>
      <c r="AF30" s="557"/>
    </row>
    <row r="31" spans="1:32" ht="13" customHeight="1">
      <c r="A31" s="258"/>
      <c r="U31" s="260"/>
      <c r="Z31" s="557"/>
      <c r="AA31" s="557"/>
      <c r="AB31" s="557"/>
      <c r="AC31" s="557"/>
      <c r="AD31" s="557"/>
      <c r="AE31" s="557"/>
      <c r="AF31" s="557"/>
    </row>
    <row r="32" spans="1:32" ht="13" customHeight="1">
      <c r="A32" s="258"/>
      <c r="U32" s="260"/>
      <c r="Z32" s="557"/>
      <c r="AA32" s="557"/>
      <c r="AB32" s="557"/>
      <c r="AC32" s="557"/>
      <c r="AD32" s="557"/>
      <c r="AE32" s="557"/>
      <c r="AF32" s="557"/>
    </row>
    <row r="33" spans="1:32" ht="13" customHeight="1">
      <c r="A33" s="258"/>
      <c r="U33" s="260"/>
      <c r="Z33" s="557"/>
      <c r="AA33" s="557"/>
      <c r="AB33" s="557"/>
      <c r="AC33" s="557"/>
      <c r="AD33" s="557"/>
      <c r="AE33" s="557"/>
      <c r="AF33" s="557"/>
    </row>
    <row r="34" spans="1:32" ht="13" customHeight="1">
      <c r="A34" s="258"/>
      <c r="U34" s="260"/>
      <c r="Z34" s="557"/>
      <c r="AA34" s="557"/>
      <c r="AB34" s="557"/>
      <c r="AC34" s="557"/>
      <c r="AD34" s="557"/>
      <c r="AE34" s="557"/>
      <c r="AF34" s="557"/>
    </row>
    <row r="35" spans="1:32" ht="13" customHeight="1">
      <c r="A35" s="258"/>
      <c r="U35" s="260"/>
      <c r="Z35" s="557"/>
      <c r="AA35" s="557"/>
      <c r="AB35" s="557"/>
      <c r="AC35" s="557"/>
      <c r="AD35" s="557"/>
      <c r="AE35" s="557"/>
      <c r="AF35" s="557"/>
    </row>
    <row r="36" spans="1:32" ht="13" customHeight="1">
      <c r="A36" s="258"/>
      <c r="U36" s="260"/>
      <c r="Z36" s="557"/>
      <c r="AA36" s="557"/>
      <c r="AB36" s="557"/>
      <c r="AC36" s="557"/>
      <c r="AD36" s="557"/>
      <c r="AE36" s="557"/>
      <c r="AF36" s="557"/>
    </row>
    <row r="37" spans="1:32" ht="13" customHeight="1">
      <c r="A37" s="258"/>
      <c r="U37" s="260"/>
      <c r="Z37" s="557"/>
      <c r="AA37" s="557"/>
      <c r="AB37" s="557"/>
      <c r="AC37" s="557"/>
      <c r="AD37" s="557"/>
      <c r="AE37" s="557"/>
      <c r="AF37" s="557"/>
    </row>
    <row r="38" spans="1:32" ht="13" customHeight="1">
      <c r="A38" s="258"/>
      <c r="U38" s="260"/>
      <c r="Z38" s="557"/>
      <c r="AA38" s="557"/>
      <c r="AB38" s="557"/>
      <c r="AC38" s="557"/>
      <c r="AD38" s="557"/>
      <c r="AE38" s="557"/>
      <c r="AF38" s="557"/>
    </row>
    <row r="39" spans="1:32" ht="13" customHeight="1">
      <c r="A39" s="258"/>
      <c r="U39" s="260"/>
      <c r="Z39" s="557"/>
      <c r="AA39" s="557"/>
      <c r="AB39" s="557"/>
      <c r="AC39" s="557"/>
      <c r="AD39" s="557"/>
      <c r="AE39" s="557"/>
      <c r="AF39" s="557"/>
    </row>
    <row r="40" spans="1:32" ht="13" customHeight="1">
      <c r="A40" s="258"/>
      <c r="U40" s="260"/>
      <c r="Z40" s="557"/>
      <c r="AA40" s="557"/>
      <c r="AB40" s="557"/>
      <c r="AC40" s="557"/>
      <c r="AD40" s="557"/>
      <c r="AE40" s="557"/>
      <c r="AF40" s="557"/>
    </row>
    <row r="41" spans="1:32" ht="13" customHeight="1">
      <c r="A41" s="258"/>
      <c r="U41" s="260"/>
      <c r="Z41" s="557"/>
      <c r="AA41" s="557"/>
      <c r="AB41" s="557"/>
      <c r="AC41" s="557"/>
      <c r="AD41" s="557"/>
      <c r="AE41" s="557"/>
      <c r="AF41" s="557"/>
    </row>
    <row r="42" spans="1:32">
      <c r="A42" s="258"/>
      <c r="U42" s="260"/>
      <c r="Z42" s="557"/>
      <c r="AA42" s="557"/>
      <c r="AB42" s="557"/>
      <c r="AC42" s="557"/>
      <c r="AD42" s="557"/>
      <c r="AE42" s="557"/>
      <c r="AF42" s="557"/>
    </row>
    <row r="43" spans="1:32">
      <c r="A43" s="258"/>
      <c r="U43" s="260"/>
      <c r="Z43" s="557"/>
      <c r="AA43" s="557"/>
      <c r="AB43" s="557"/>
      <c r="AC43" s="557"/>
      <c r="AD43" s="557"/>
      <c r="AE43" s="557"/>
      <c r="AF43" s="557"/>
    </row>
    <row r="44" spans="1:32">
      <c r="A44" s="258"/>
      <c r="U44" s="260"/>
      <c r="Z44" s="557"/>
      <c r="AA44" s="557"/>
      <c r="AB44" s="557"/>
      <c r="AC44" s="557"/>
      <c r="AD44" s="557"/>
      <c r="AE44" s="557"/>
      <c r="AF44" s="557"/>
    </row>
    <row r="45" spans="1:32">
      <c r="A45" s="258"/>
      <c r="U45" s="260"/>
      <c r="Z45" s="557"/>
      <c r="AA45" s="557"/>
      <c r="AB45" s="557"/>
      <c r="AC45" s="557"/>
      <c r="AD45" s="557"/>
      <c r="AE45" s="557"/>
      <c r="AF45" s="557"/>
    </row>
    <row r="46" spans="1:32">
      <c r="A46" s="258"/>
      <c r="U46" s="260"/>
      <c r="Z46" s="557"/>
      <c r="AA46" s="557"/>
      <c r="AB46" s="557"/>
      <c r="AC46" s="557"/>
      <c r="AD46" s="557"/>
      <c r="AE46" s="557"/>
      <c r="AF46" s="557"/>
    </row>
    <row r="47" spans="1:32">
      <c r="A47" s="258"/>
      <c r="E47" s="261"/>
      <c r="U47" s="260"/>
      <c r="Z47" s="557"/>
      <c r="AA47" s="557"/>
      <c r="AB47" s="557"/>
      <c r="AC47" s="557"/>
      <c r="AD47" s="557"/>
      <c r="AE47" s="557"/>
      <c r="AF47" s="557"/>
    </row>
    <row r="48" spans="1:32">
      <c r="A48" s="258"/>
      <c r="U48" s="260"/>
      <c r="Z48" s="557"/>
      <c r="AA48" s="557"/>
      <c r="AB48" s="557"/>
      <c r="AC48" s="557"/>
      <c r="AD48" s="557"/>
      <c r="AE48" s="557"/>
      <c r="AF48" s="557"/>
    </row>
    <row r="49" spans="1:32">
      <c r="A49" s="258"/>
      <c r="U49" s="260"/>
      <c r="Z49" s="557"/>
      <c r="AA49" s="557"/>
      <c r="AB49" s="557"/>
      <c r="AC49" s="557"/>
      <c r="AD49" s="557"/>
      <c r="AE49" s="557"/>
      <c r="AF49" s="557"/>
    </row>
    <row r="50" spans="1:32">
      <c r="A50" s="258"/>
      <c r="U50" s="260"/>
      <c r="Z50" s="557"/>
      <c r="AA50" s="557"/>
      <c r="AB50" s="557"/>
      <c r="AC50" s="557"/>
      <c r="AD50" s="557"/>
      <c r="AE50" s="557"/>
      <c r="AF50" s="557"/>
    </row>
    <row r="51" spans="1:32">
      <c r="A51" s="258"/>
      <c r="U51" s="260"/>
      <c r="Z51" s="557"/>
      <c r="AA51" s="557"/>
      <c r="AB51" s="557"/>
      <c r="AC51" s="557"/>
      <c r="AD51" s="557"/>
      <c r="AE51" s="557"/>
      <c r="AF51" s="557"/>
    </row>
    <row r="52" spans="1:32">
      <c r="A52" s="258"/>
      <c r="U52" s="260"/>
      <c r="Z52" s="557"/>
      <c r="AA52" s="557"/>
      <c r="AB52" s="557"/>
      <c r="AC52" s="557"/>
      <c r="AD52" s="557"/>
      <c r="AE52" s="557"/>
      <c r="AF52" s="557"/>
    </row>
    <row r="53" spans="1:32">
      <c r="A53" s="258"/>
      <c r="U53" s="260"/>
      <c r="Z53" s="557"/>
      <c r="AA53" s="557"/>
      <c r="AB53" s="557"/>
      <c r="AC53" s="557"/>
      <c r="AD53" s="557"/>
      <c r="AE53" s="557"/>
      <c r="AF53" s="557"/>
    </row>
    <row r="54" spans="1:32">
      <c r="A54" s="258"/>
      <c r="U54" s="260"/>
      <c r="Z54" s="557"/>
      <c r="AA54" s="557"/>
      <c r="AB54" s="557"/>
      <c r="AC54" s="557"/>
      <c r="AD54" s="557"/>
      <c r="AE54" s="557"/>
      <c r="AF54" s="557"/>
    </row>
    <row r="55" spans="1:32" ht="12" customHeight="1">
      <c r="A55" s="262"/>
      <c r="B55" s="263"/>
      <c r="C55" s="263"/>
      <c r="D55" s="263"/>
      <c r="E55" s="263"/>
      <c r="F55" s="263"/>
      <c r="G55" s="263"/>
      <c r="H55" s="263"/>
      <c r="I55" s="263"/>
      <c r="J55" s="263"/>
      <c r="K55" s="263"/>
      <c r="L55" s="263"/>
      <c r="M55" s="263"/>
      <c r="N55" s="263"/>
      <c r="O55" s="263"/>
      <c r="P55" s="263"/>
      <c r="U55" s="260"/>
      <c r="Z55" s="557"/>
      <c r="AA55" s="557"/>
      <c r="AB55" s="557"/>
      <c r="AC55" s="557"/>
      <c r="AD55" s="557"/>
      <c r="AE55" s="557"/>
      <c r="AF55" s="557"/>
    </row>
    <row r="56" spans="1:32" ht="12" customHeight="1">
      <c r="A56" s="262"/>
      <c r="B56" s="263"/>
      <c r="C56" s="263"/>
      <c r="D56" s="263"/>
      <c r="E56" s="263"/>
      <c r="F56" s="263"/>
      <c r="G56" s="263"/>
      <c r="H56" s="263"/>
      <c r="I56" s="263"/>
      <c r="J56" s="263"/>
      <c r="K56" s="263"/>
      <c r="L56" s="263"/>
      <c r="M56" s="263"/>
      <c r="N56" s="263"/>
      <c r="O56" s="263"/>
      <c r="P56" s="263"/>
      <c r="U56" s="260"/>
      <c r="Z56" s="557"/>
      <c r="AA56" s="557"/>
      <c r="AB56" s="557"/>
      <c r="AC56" s="557"/>
      <c r="AD56" s="557"/>
      <c r="AE56" s="557"/>
      <c r="AF56" s="557"/>
    </row>
    <row r="57" spans="1:32" ht="15">
      <c r="A57" s="258"/>
      <c r="J57" s="264"/>
      <c r="U57" s="260"/>
      <c r="Z57" s="557"/>
      <c r="AA57" s="557"/>
      <c r="AB57" s="557"/>
      <c r="AC57" s="557"/>
      <c r="AD57" s="557"/>
      <c r="AE57" s="557"/>
      <c r="AF57" s="557"/>
    </row>
    <row r="58" spans="1:32">
      <c r="A58" s="258"/>
      <c r="U58" s="260"/>
      <c r="Z58" s="557"/>
      <c r="AA58" s="557"/>
      <c r="AB58" s="557"/>
      <c r="AC58" s="557"/>
      <c r="AD58" s="557"/>
      <c r="AE58" s="557"/>
      <c r="AF58" s="557"/>
    </row>
    <row r="59" spans="1:32">
      <c r="A59" s="258"/>
      <c r="U59" s="260"/>
      <c r="Z59" s="557"/>
      <c r="AA59" s="557"/>
      <c r="AB59" s="557"/>
      <c r="AC59" s="557"/>
      <c r="AD59" s="557"/>
      <c r="AE59" s="557"/>
      <c r="AF59" s="557"/>
    </row>
    <row r="60" spans="1:32">
      <c r="A60" s="258"/>
      <c r="U60" s="260"/>
      <c r="Z60" s="557"/>
      <c r="AA60" s="557"/>
      <c r="AB60" s="557"/>
      <c r="AC60" s="557"/>
      <c r="AD60" s="557"/>
      <c r="AE60" s="557"/>
      <c r="AF60" s="557"/>
    </row>
    <row r="61" spans="1:32" ht="12" customHeight="1">
      <c r="A61" s="258"/>
      <c r="E61" s="263"/>
      <c r="F61" s="263"/>
      <c r="G61" s="263"/>
      <c r="H61" s="263"/>
      <c r="I61" s="263"/>
      <c r="J61" s="263"/>
      <c r="K61" s="263"/>
      <c r="L61" s="263"/>
      <c r="M61" s="263"/>
      <c r="N61" s="263"/>
      <c r="O61" s="263"/>
      <c r="Q61" s="263"/>
      <c r="R61" s="263"/>
      <c r="U61" s="260"/>
      <c r="Z61" s="557"/>
      <c r="AA61" s="557"/>
      <c r="AB61" s="557"/>
      <c r="AC61" s="557"/>
      <c r="AD61" s="557"/>
      <c r="AE61" s="557"/>
      <c r="AF61" s="557"/>
    </row>
    <row r="62" spans="1:32">
      <c r="A62" s="258"/>
      <c r="U62" s="260"/>
      <c r="Z62" s="557"/>
      <c r="AA62" s="557"/>
      <c r="AB62" s="557"/>
      <c r="AC62" s="557"/>
      <c r="AD62" s="557"/>
      <c r="AE62" s="557"/>
      <c r="AF62" s="557"/>
    </row>
    <row r="63" spans="1:32">
      <c r="A63" s="258"/>
      <c r="U63" s="260"/>
      <c r="Z63" s="557"/>
      <c r="AA63" s="557"/>
      <c r="AB63" s="557"/>
      <c r="AC63" s="557"/>
      <c r="AD63" s="557"/>
      <c r="AE63" s="557"/>
      <c r="AF63" s="557"/>
    </row>
    <row r="64" spans="1:32">
      <c r="A64" s="258"/>
      <c r="U64" s="260"/>
      <c r="Z64" s="557"/>
      <c r="AA64" s="557"/>
      <c r="AB64" s="557"/>
      <c r="AC64" s="557"/>
      <c r="AD64" s="557"/>
      <c r="AE64" s="557"/>
      <c r="AF64" s="557"/>
    </row>
    <row r="65" spans="1:32">
      <c r="A65" s="258"/>
      <c r="U65" s="260"/>
      <c r="Z65" s="557"/>
      <c r="AA65" s="557"/>
      <c r="AB65" s="557"/>
      <c r="AC65" s="557"/>
      <c r="AD65" s="557"/>
      <c r="AE65" s="557"/>
      <c r="AF65" s="557"/>
    </row>
    <row r="66" spans="1:32">
      <c r="A66" s="258"/>
      <c r="U66" s="260"/>
      <c r="Z66" s="557"/>
      <c r="AA66" s="557"/>
      <c r="AB66" s="557"/>
      <c r="AC66" s="557"/>
      <c r="AD66" s="557"/>
      <c r="AE66" s="557"/>
      <c r="AF66" s="557"/>
    </row>
    <row r="67" spans="1:32" ht="13" customHeight="1">
      <c r="A67" s="634" t="s">
        <v>283</v>
      </c>
      <c r="B67" s="635"/>
      <c r="C67" s="635"/>
      <c r="D67" s="635"/>
      <c r="E67" s="635"/>
      <c r="F67" s="635"/>
      <c r="G67" s="635"/>
      <c r="H67" s="635"/>
      <c r="I67" s="635"/>
      <c r="J67" s="635"/>
      <c r="K67" s="635"/>
      <c r="L67" s="635"/>
      <c r="M67" s="635"/>
      <c r="N67" s="635"/>
      <c r="O67" s="635"/>
      <c r="P67" s="635"/>
      <c r="Q67" s="635"/>
      <c r="R67" s="635"/>
      <c r="S67" s="635"/>
      <c r="T67" s="635"/>
      <c r="U67" s="636"/>
      <c r="Z67" s="557"/>
      <c r="AA67" s="557"/>
      <c r="AB67" s="557"/>
      <c r="AC67" s="557"/>
      <c r="AD67" s="557"/>
      <c r="AE67" s="557"/>
      <c r="AF67" s="557"/>
    </row>
    <row r="68" spans="1:32" ht="22" customHeight="1">
      <c r="A68" s="634"/>
      <c r="B68" s="635"/>
      <c r="C68" s="635"/>
      <c r="D68" s="635"/>
      <c r="E68" s="635"/>
      <c r="F68" s="635"/>
      <c r="G68" s="635"/>
      <c r="H68" s="635"/>
      <c r="I68" s="635"/>
      <c r="J68" s="635"/>
      <c r="K68" s="635"/>
      <c r="L68" s="635"/>
      <c r="M68" s="635"/>
      <c r="N68" s="635"/>
      <c r="O68" s="635"/>
      <c r="P68" s="635"/>
      <c r="Q68" s="635"/>
      <c r="R68" s="635"/>
      <c r="S68" s="635"/>
      <c r="T68" s="635"/>
      <c r="U68" s="636"/>
      <c r="Z68" s="557"/>
      <c r="AA68" s="557"/>
      <c r="AB68" s="557"/>
      <c r="AC68" s="557"/>
      <c r="AD68" s="557"/>
      <c r="AE68" s="557"/>
      <c r="AF68" s="557"/>
    </row>
    <row r="69" spans="1:32" ht="13" customHeight="1">
      <c r="A69" s="634"/>
      <c r="B69" s="635"/>
      <c r="C69" s="635"/>
      <c r="D69" s="635"/>
      <c r="E69" s="635"/>
      <c r="F69" s="635"/>
      <c r="G69" s="635"/>
      <c r="H69" s="635"/>
      <c r="I69" s="635"/>
      <c r="J69" s="635"/>
      <c r="K69" s="635"/>
      <c r="L69" s="635"/>
      <c r="M69" s="635"/>
      <c r="N69" s="635"/>
      <c r="O69" s="635"/>
      <c r="P69" s="635"/>
      <c r="Q69" s="635"/>
      <c r="R69" s="635"/>
      <c r="S69" s="635"/>
      <c r="T69" s="635"/>
      <c r="U69" s="636"/>
    </row>
    <row r="70" spans="1:32" s="259" customFormat="1" ht="25">
      <c r="A70" s="515"/>
      <c r="G70" s="517"/>
      <c r="U70" s="516"/>
    </row>
    <row r="71" spans="1:32">
      <c r="A71" s="258"/>
      <c r="U71" s="260"/>
    </row>
    <row r="72" spans="1:32">
      <c r="A72" s="258"/>
      <c r="U72" s="260"/>
    </row>
    <row r="73" spans="1:32" ht="22">
      <c r="A73" s="258"/>
      <c r="F73" s="263"/>
      <c r="G73" s="263"/>
      <c r="H73" s="263"/>
      <c r="I73" s="263"/>
      <c r="J73" s="263"/>
      <c r="K73" s="263"/>
      <c r="L73" s="263"/>
      <c r="M73" s="263"/>
      <c r="N73" s="263"/>
      <c r="O73" s="263"/>
      <c r="P73" s="263"/>
      <c r="Q73" s="263"/>
      <c r="R73" s="263"/>
      <c r="S73" s="317" t="str">
        <f>Info!N3</f>
        <v>v 4.01 /</v>
      </c>
      <c r="T73" s="318">
        <f>Info!O3</f>
        <v>2025</v>
      </c>
      <c r="U73" s="260"/>
    </row>
    <row r="74" spans="1:32">
      <c r="A74" s="258"/>
      <c r="U74" s="260"/>
    </row>
    <row r="75" spans="1:32">
      <c r="A75" s="258"/>
      <c r="U75" s="260"/>
    </row>
    <row r="76" spans="1:32" ht="14" thickBot="1">
      <c r="A76" s="265"/>
      <c r="B76" s="266"/>
      <c r="C76" s="266"/>
      <c r="D76" s="266"/>
      <c r="E76" s="266"/>
      <c r="F76" s="266"/>
      <c r="G76" s="266"/>
      <c r="H76" s="266"/>
      <c r="I76" s="266"/>
      <c r="J76" s="266"/>
      <c r="K76" s="266"/>
      <c r="L76" s="266"/>
      <c r="M76" s="266"/>
      <c r="N76" s="266"/>
      <c r="O76" s="266"/>
      <c r="P76" s="266"/>
      <c r="Q76" s="266"/>
      <c r="R76" s="266"/>
      <c r="S76" s="266"/>
      <c r="T76" s="266"/>
      <c r="U76" s="267"/>
    </row>
    <row r="77" spans="1:32" ht="14" thickTop="1"/>
    <row r="95" spans="7:8" ht="27">
      <c r="G95" s="522" t="s">
        <v>274</v>
      </c>
      <c r="H95" s="518" t="s">
        <v>282</v>
      </c>
    </row>
    <row r="96" spans="7:8">
      <c r="G96" s="521"/>
    </row>
  </sheetData>
  <sheetProtection selectLockedCells="1"/>
  <mergeCells count="1">
    <mergeCell ref="A67:U69"/>
  </mergeCells>
  <hyperlinks>
    <hyperlink ref="G95" r:id="rId1" xr:uid="{F34ACA23-9A4D-FC44-8E96-E2B904B74594}"/>
  </hyperlinks>
  <pageMargins left="0.7" right="0.7" top="0.75" bottom="0.75" header="0.3" footer="0.3"/>
  <pageSetup scale="49" orientation="landscape" horizontalDpi="0" verticalDpi="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DD5AB-A38D-9B40-A741-F8754C203DA2}">
  <sheetPr>
    <tabColor theme="6"/>
    <pageSetUpPr fitToPage="1"/>
  </sheetPr>
  <dimension ref="B1:AF300"/>
  <sheetViews>
    <sheetView showRowColHeaders="0" zoomScale="97" zoomScaleNormal="97" zoomScaleSheetLayoutView="100" zoomScalePageLayoutView="110" workbookViewId="0">
      <selection activeCell="B6" sqref="B6"/>
    </sheetView>
  </sheetViews>
  <sheetFormatPr baseColWidth="10" defaultColWidth="8" defaultRowHeight="13"/>
  <cols>
    <col min="1" max="1" width="2.6640625" style="84" customWidth="1"/>
    <col min="2" max="2" width="41.6640625" style="84" customWidth="1"/>
    <col min="3" max="3" width="5.1640625" style="84" customWidth="1"/>
    <col min="4" max="4" width="9.1640625" style="84" customWidth="1"/>
    <col min="5" max="7" width="14.1640625" style="84" customWidth="1"/>
    <col min="8" max="8" width="15" style="84" customWidth="1"/>
    <col min="9" max="10" width="13.33203125" style="84" customWidth="1"/>
    <col min="11" max="11" width="15" style="84" customWidth="1"/>
    <col min="12" max="12" width="13.33203125" style="84" customWidth="1"/>
    <col min="13" max="14" width="13.5" style="84" customWidth="1"/>
    <col min="15" max="15" width="11.6640625" style="84" customWidth="1"/>
    <col min="16" max="17" width="12.5" style="84" customWidth="1"/>
    <col min="18" max="20" width="13.33203125" style="84" customWidth="1"/>
    <col min="21" max="21" width="15" style="84" customWidth="1"/>
    <col min="22" max="22" width="20" style="84" bestFit="1" customWidth="1"/>
    <col min="23" max="23" width="16" style="84" customWidth="1"/>
    <col min="24" max="24" width="15.5" style="85" customWidth="1"/>
    <col min="25" max="25" width="44.5" style="84" bestFit="1" customWidth="1"/>
    <col min="26" max="26" width="14.33203125" style="84" bestFit="1" customWidth="1"/>
    <col min="27" max="27" width="16.33203125" style="84" customWidth="1"/>
    <col min="28" max="28" width="8.5" style="84" bestFit="1" customWidth="1"/>
    <col min="29" max="29" width="44.83203125" style="84" hidden="1" customWidth="1"/>
    <col min="30" max="30" width="9" style="84" bestFit="1" customWidth="1"/>
    <col min="31" max="33" width="8" style="84"/>
    <col min="34" max="34" width="9.33203125" style="84" bestFit="1" customWidth="1"/>
    <col min="35" max="16384" width="8" style="84"/>
  </cols>
  <sheetData>
    <row r="1" spans="2:29" ht="106" customHeight="1" thickTop="1">
      <c r="B1" s="82"/>
      <c r="C1" s="83"/>
      <c r="D1" s="83"/>
      <c r="E1" s="83"/>
      <c r="F1" s="83"/>
      <c r="G1" s="83"/>
      <c r="H1" s="83"/>
      <c r="I1" s="83"/>
      <c r="J1" s="83"/>
      <c r="K1" s="83"/>
      <c r="L1" s="83"/>
      <c r="M1" s="83"/>
      <c r="N1" s="83"/>
      <c r="O1" s="83"/>
      <c r="P1" s="83"/>
      <c r="Q1" s="83"/>
      <c r="R1" s="83"/>
      <c r="S1" s="83"/>
      <c r="T1" s="83"/>
      <c r="U1" s="163"/>
    </row>
    <row r="2" spans="2:29" ht="32" customHeight="1">
      <c r="B2" s="890" t="s">
        <v>235</v>
      </c>
      <c r="C2" s="881">
        <f>Info!L11</f>
        <v>2025</v>
      </c>
      <c r="D2" s="881"/>
      <c r="E2" s="86"/>
      <c r="F2" s="86"/>
      <c r="G2" s="86"/>
      <c r="H2" s="86"/>
      <c r="I2" s="86"/>
      <c r="J2" s="86"/>
      <c r="K2" s="86"/>
      <c r="L2" s="86"/>
      <c r="M2" s="86"/>
      <c r="N2" s="86"/>
      <c r="O2" s="86"/>
      <c r="P2" s="86"/>
      <c r="Q2" s="86"/>
      <c r="R2" s="87"/>
      <c r="S2" s="86"/>
      <c r="T2" s="86"/>
      <c r="U2" s="162"/>
    </row>
    <row r="3" spans="2:29" ht="52" customHeight="1">
      <c r="B3" s="890"/>
      <c r="C3" s="881"/>
      <c r="D3" s="881"/>
      <c r="E3" s="642"/>
      <c r="F3" s="642"/>
      <c r="G3" s="642"/>
      <c r="H3" s="642"/>
      <c r="I3" s="642"/>
      <c r="J3" s="642"/>
      <c r="K3" s="147"/>
      <c r="L3" s="642"/>
      <c r="M3" s="642"/>
      <c r="N3" s="642"/>
      <c r="O3" s="642"/>
      <c r="P3" s="642"/>
      <c r="Q3" s="642"/>
      <c r="R3" s="148"/>
      <c r="S3" s="148"/>
      <c r="T3" s="164" t="str">
        <f>Info!N3</f>
        <v>v 4.01 /</v>
      </c>
      <c r="U3" s="165">
        <f>Info!O3</f>
        <v>2025</v>
      </c>
      <c r="W3" s="85"/>
      <c r="X3" s="84"/>
      <c r="AC3" s="88">
        <f>K4+0</f>
        <v>30</v>
      </c>
    </row>
    <row r="4" spans="2:29" s="89" customFormat="1" ht="15" customHeight="1">
      <c r="B4" s="891"/>
      <c r="C4" s="882"/>
      <c r="D4" s="882"/>
      <c r="E4" s="643"/>
      <c r="F4" s="643"/>
      <c r="G4" s="643"/>
      <c r="H4" s="643"/>
      <c r="I4" s="643"/>
      <c r="J4" s="643"/>
      <c r="K4" s="427">
        <v>30</v>
      </c>
      <c r="L4" s="643"/>
      <c r="M4" s="643"/>
      <c r="N4" s="643"/>
      <c r="O4" s="643"/>
      <c r="P4" s="643"/>
      <c r="Q4" s="643"/>
      <c r="R4" s="145">
        <f>'Breakdown '!I112</f>
        <v>0.25</v>
      </c>
      <c r="S4" s="145">
        <f>'Breakdown '!I113</f>
        <v>0.1</v>
      </c>
      <c r="T4" s="145">
        <f>'Breakdown '!I114</f>
        <v>0.05</v>
      </c>
      <c r="U4" s="149"/>
    </row>
    <row r="5" spans="2:29" s="90" customFormat="1" ht="32" customHeight="1" thickBot="1">
      <c r="B5" s="429" t="s">
        <v>5</v>
      </c>
      <c r="C5" s="821" t="s">
        <v>6</v>
      </c>
      <c r="D5" s="822"/>
      <c r="E5" s="70" t="s">
        <v>88</v>
      </c>
      <c r="F5" s="71" t="s">
        <v>89</v>
      </c>
      <c r="G5" s="72" t="s">
        <v>7</v>
      </c>
      <c r="H5" s="73" t="s">
        <v>8</v>
      </c>
      <c r="I5" s="74" t="s">
        <v>94</v>
      </c>
      <c r="J5" s="75" t="s">
        <v>95</v>
      </c>
      <c r="K5" s="75" t="s">
        <v>93</v>
      </c>
      <c r="L5" s="76" t="s">
        <v>9</v>
      </c>
      <c r="M5" s="71" t="s">
        <v>11</v>
      </c>
      <c r="N5" s="71" t="s">
        <v>10</v>
      </c>
      <c r="O5" s="74" t="s">
        <v>216</v>
      </c>
      <c r="P5" s="70" t="s">
        <v>12</v>
      </c>
      <c r="Q5" s="77" t="s">
        <v>13</v>
      </c>
      <c r="R5" s="70" t="str">
        <f>'Breakdown '!J112</f>
        <v>Taxes</v>
      </c>
      <c r="S5" s="71" t="str">
        <f>'Breakdown '!J113</f>
        <v>Cushion</v>
      </c>
      <c r="T5" s="78" t="str">
        <f>'Breakdown '!J114</f>
        <v>Retirement</v>
      </c>
      <c r="U5" s="79" t="s">
        <v>14</v>
      </c>
    </row>
    <row r="6" spans="2:29" ht="16" customHeight="1">
      <c r="B6" s="286" t="s">
        <v>92</v>
      </c>
      <c r="C6" s="823">
        <f t="shared" ref="C6:C20" si="0">SUM(E6:G6)</f>
        <v>0</v>
      </c>
      <c r="D6" s="824"/>
      <c r="E6" s="35"/>
      <c r="F6" s="36"/>
      <c r="G6" s="37"/>
      <c r="H6" s="497" t="str">
        <f t="shared" ref="H6:H20" si="1">IF(E6&gt;0,1,"-")</f>
        <v>-</v>
      </c>
      <c r="I6" s="38"/>
      <c r="J6" s="39"/>
      <c r="K6" s="498" t="str">
        <f>IF(J6+K4=AC3, "-", SUM(J6,K4))</f>
        <v>-</v>
      </c>
      <c r="L6" s="40"/>
      <c r="M6" s="322"/>
      <c r="N6" s="41"/>
      <c r="O6" s="499" t="str">
        <f t="shared" ref="O6:O20" si="2">IF(K6="-", "-", J6-I6+1)</f>
        <v>-</v>
      </c>
      <c r="P6" s="500" t="str">
        <f t="shared" ref="P6:P20" si="3">IF(H6=1,O6, "-")</f>
        <v>-</v>
      </c>
      <c r="Q6" s="501" t="str">
        <f>IF(F6&gt;0, O6, "-")</f>
        <v>-</v>
      </c>
      <c r="R6" s="431">
        <f t="shared" ref="R6:R20" si="4">IF(H6=1,PRODUCT(E6,$R$4),0)</f>
        <v>0</v>
      </c>
      <c r="S6" s="64">
        <f t="shared" ref="S6:S20" si="5">(E6+F6)*$S$4</f>
        <v>0</v>
      </c>
      <c r="T6" s="433">
        <f t="shared" ref="T6:T20" si="6">(E6+F6)*$T$4</f>
        <v>0</v>
      </c>
      <c r="U6" s="502">
        <f t="shared" ref="U6:U13" si="7">E6+F6-R6-S6-T6</f>
        <v>0</v>
      </c>
      <c r="W6" s="85"/>
      <c r="X6" s="91"/>
      <c r="Y6" s="91"/>
      <c r="Z6" s="91"/>
      <c r="AA6" s="91"/>
      <c r="AB6" s="92"/>
    </row>
    <row r="7" spans="2:29" ht="16" customHeight="1">
      <c r="B7" s="286" t="s">
        <v>92</v>
      </c>
      <c r="C7" s="825">
        <f t="shared" si="0"/>
        <v>0</v>
      </c>
      <c r="D7" s="826"/>
      <c r="E7" s="42"/>
      <c r="F7" s="43"/>
      <c r="G7" s="44"/>
      <c r="H7" s="503" t="str">
        <f t="shared" si="1"/>
        <v>-</v>
      </c>
      <c r="I7" s="51"/>
      <c r="J7" s="46"/>
      <c r="K7" s="504" t="str">
        <f>IF(J7+K4=AC3, "-", SUM(J7,K4))</f>
        <v>-</v>
      </c>
      <c r="L7" s="47"/>
      <c r="M7" s="323"/>
      <c r="N7" s="48"/>
      <c r="O7" s="505" t="str">
        <f t="shared" si="2"/>
        <v>-</v>
      </c>
      <c r="P7" s="506" t="str">
        <f t="shared" si="3"/>
        <v>-</v>
      </c>
      <c r="Q7" s="507" t="str">
        <f t="shared" ref="Q7:Q20" si="8">IF(F7&gt;0, O7,"-")</f>
        <v>-</v>
      </c>
      <c r="R7" s="440">
        <f t="shared" si="4"/>
        <v>0</v>
      </c>
      <c r="S7" s="65">
        <f t="shared" si="5"/>
        <v>0</v>
      </c>
      <c r="T7" s="441">
        <f t="shared" si="6"/>
        <v>0</v>
      </c>
      <c r="U7" s="508">
        <f t="shared" si="7"/>
        <v>0</v>
      </c>
      <c r="W7" s="85"/>
      <c r="X7" s="91"/>
      <c r="Y7" s="91"/>
      <c r="Z7" s="91"/>
      <c r="AA7" s="91"/>
      <c r="AB7" s="92"/>
    </row>
    <row r="8" spans="2:29" ht="16" customHeight="1">
      <c r="B8" s="286" t="s">
        <v>92</v>
      </c>
      <c r="C8" s="811">
        <f t="shared" si="0"/>
        <v>0</v>
      </c>
      <c r="D8" s="812"/>
      <c r="E8" s="35"/>
      <c r="F8" s="36"/>
      <c r="G8" s="37"/>
      <c r="H8" s="497" t="str">
        <f t="shared" si="1"/>
        <v>-</v>
      </c>
      <c r="I8" s="49"/>
      <c r="J8" s="50"/>
      <c r="K8" s="498" t="str">
        <f>IF(J8+K4=AC3, "-", SUM(J8,K4))</f>
        <v>-</v>
      </c>
      <c r="L8" s="40"/>
      <c r="M8" s="322"/>
      <c r="N8" s="41"/>
      <c r="O8" s="499" t="str">
        <f t="shared" si="2"/>
        <v>-</v>
      </c>
      <c r="P8" s="500" t="str">
        <f t="shared" si="3"/>
        <v>-</v>
      </c>
      <c r="Q8" s="501" t="str">
        <f t="shared" si="8"/>
        <v>-</v>
      </c>
      <c r="R8" s="431">
        <f t="shared" si="4"/>
        <v>0</v>
      </c>
      <c r="S8" s="64">
        <f t="shared" si="5"/>
        <v>0</v>
      </c>
      <c r="T8" s="433">
        <f t="shared" si="6"/>
        <v>0</v>
      </c>
      <c r="U8" s="502">
        <f t="shared" si="7"/>
        <v>0</v>
      </c>
      <c r="W8" s="85"/>
      <c r="X8" s="91"/>
      <c r="Y8" s="91"/>
      <c r="Z8" s="91"/>
      <c r="AA8" s="91"/>
      <c r="AB8" s="92"/>
    </row>
    <row r="9" spans="2:29" ht="16" customHeight="1">
      <c r="B9" s="286" t="s">
        <v>92</v>
      </c>
      <c r="C9" s="825">
        <f t="shared" si="0"/>
        <v>0</v>
      </c>
      <c r="D9" s="826"/>
      <c r="E9" s="42"/>
      <c r="F9" s="43"/>
      <c r="G9" s="44"/>
      <c r="H9" s="503" t="str">
        <f t="shared" si="1"/>
        <v>-</v>
      </c>
      <c r="I9" s="51"/>
      <c r="J9" s="46"/>
      <c r="K9" s="504" t="str">
        <f>IF(J9+K4=AC3, "-", SUM(J9,K4))</f>
        <v>-</v>
      </c>
      <c r="L9" s="52"/>
      <c r="M9" s="323"/>
      <c r="N9" s="48"/>
      <c r="O9" s="505" t="str">
        <f t="shared" si="2"/>
        <v>-</v>
      </c>
      <c r="P9" s="506" t="str">
        <f t="shared" si="3"/>
        <v>-</v>
      </c>
      <c r="Q9" s="507" t="str">
        <f t="shared" si="8"/>
        <v>-</v>
      </c>
      <c r="R9" s="440">
        <f t="shared" si="4"/>
        <v>0</v>
      </c>
      <c r="S9" s="65">
        <f t="shared" si="5"/>
        <v>0</v>
      </c>
      <c r="T9" s="441">
        <f t="shared" si="6"/>
        <v>0</v>
      </c>
      <c r="U9" s="508">
        <f t="shared" si="7"/>
        <v>0</v>
      </c>
      <c r="W9" s="85"/>
      <c r="X9" s="91"/>
      <c r="Y9" s="91"/>
      <c r="Z9" s="91"/>
      <c r="AA9" s="91"/>
      <c r="AB9" s="92"/>
    </row>
    <row r="10" spans="2:29" ht="16" customHeight="1">
      <c r="B10" s="286" t="s">
        <v>92</v>
      </c>
      <c r="C10" s="811">
        <f t="shared" si="0"/>
        <v>0</v>
      </c>
      <c r="D10" s="812"/>
      <c r="E10" s="35"/>
      <c r="F10" s="36"/>
      <c r="G10" s="37"/>
      <c r="H10" s="497" t="str">
        <f t="shared" si="1"/>
        <v>-</v>
      </c>
      <c r="I10" s="38"/>
      <c r="J10" s="39"/>
      <c r="K10" s="498" t="str">
        <f>IF(J10+K4=AC3, "-", SUM(J10,K4))</f>
        <v>-</v>
      </c>
      <c r="L10" s="40"/>
      <c r="M10" s="322"/>
      <c r="N10" s="41"/>
      <c r="O10" s="499" t="str">
        <f t="shared" si="2"/>
        <v>-</v>
      </c>
      <c r="P10" s="500" t="str">
        <f t="shared" si="3"/>
        <v>-</v>
      </c>
      <c r="Q10" s="501" t="str">
        <f t="shared" si="8"/>
        <v>-</v>
      </c>
      <c r="R10" s="431">
        <f t="shared" si="4"/>
        <v>0</v>
      </c>
      <c r="S10" s="64">
        <f t="shared" si="5"/>
        <v>0</v>
      </c>
      <c r="T10" s="433">
        <f t="shared" si="6"/>
        <v>0</v>
      </c>
      <c r="U10" s="502">
        <f t="shared" si="7"/>
        <v>0</v>
      </c>
      <c r="W10" s="85"/>
      <c r="X10" s="91"/>
      <c r="Y10" s="91"/>
      <c r="Z10" s="91"/>
      <c r="AA10" s="91"/>
      <c r="AB10" s="92"/>
    </row>
    <row r="11" spans="2:29" ht="16" customHeight="1">
      <c r="B11" s="286" t="s">
        <v>92</v>
      </c>
      <c r="C11" s="825">
        <f t="shared" si="0"/>
        <v>0</v>
      </c>
      <c r="D11" s="826"/>
      <c r="E11" s="42"/>
      <c r="F11" s="43"/>
      <c r="G11" s="44"/>
      <c r="H11" s="503" t="str">
        <f t="shared" si="1"/>
        <v>-</v>
      </c>
      <c r="I11" s="45"/>
      <c r="J11" s="46"/>
      <c r="K11" s="504" t="str">
        <f>IF(J11+K4=AC3, "-", SUM(J11,K4))</f>
        <v>-</v>
      </c>
      <c r="L11" s="47"/>
      <c r="M11" s="323"/>
      <c r="N11" s="48"/>
      <c r="O11" s="505" t="str">
        <f t="shared" si="2"/>
        <v>-</v>
      </c>
      <c r="P11" s="506" t="str">
        <f t="shared" si="3"/>
        <v>-</v>
      </c>
      <c r="Q11" s="507" t="str">
        <f t="shared" si="8"/>
        <v>-</v>
      </c>
      <c r="R11" s="440">
        <f t="shared" si="4"/>
        <v>0</v>
      </c>
      <c r="S11" s="65">
        <f t="shared" si="5"/>
        <v>0</v>
      </c>
      <c r="T11" s="441">
        <f t="shared" si="6"/>
        <v>0</v>
      </c>
      <c r="U11" s="508">
        <f t="shared" si="7"/>
        <v>0</v>
      </c>
      <c r="W11" s="85"/>
      <c r="X11" s="91"/>
      <c r="Y11" s="91"/>
      <c r="Z11" s="91"/>
      <c r="AA11" s="91"/>
      <c r="AB11" s="92"/>
    </row>
    <row r="12" spans="2:29" ht="16" customHeight="1">
      <c r="B12" s="286" t="s">
        <v>92</v>
      </c>
      <c r="C12" s="811">
        <f t="shared" si="0"/>
        <v>0</v>
      </c>
      <c r="D12" s="812"/>
      <c r="E12" s="35"/>
      <c r="F12" s="36"/>
      <c r="G12" s="37"/>
      <c r="H12" s="497" t="str">
        <f t="shared" si="1"/>
        <v>-</v>
      </c>
      <c r="I12" s="49"/>
      <c r="J12" s="50"/>
      <c r="K12" s="498" t="str">
        <f>IF(J12+K4=AC3, "-", SUM(J12,K4))</f>
        <v>-</v>
      </c>
      <c r="L12" s="40"/>
      <c r="M12" s="322"/>
      <c r="N12" s="41"/>
      <c r="O12" s="499" t="str">
        <f t="shared" si="2"/>
        <v>-</v>
      </c>
      <c r="P12" s="500" t="str">
        <f t="shared" si="3"/>
        <v>-</v>
      </c>
      <c r="Q12" s="501" t="str">
        <f t="shared" si="8"/>
        <v>-</v>
      </c>
      <c r="R12" s="431">
        <f t="shared" si="4"/>
        <v>0</v>
      </c>
      <c r="S12" s="64">
        <f t="shared" si="5"/>
        <v>0</v>
      </c>
      <c r="T12" s="433">
        <f t="shared" si="6"/>
        <v>0</v>
      </c>
      <c r="U12" s="502">
        <f t="shared" si="7"/>
        <v>0</v>
      </c>
      <c r="W12" s="85"/>
      <c r="X12" s="91"/>
      <c r="Y12" s="91"/>
      <c r="Z12" s="91"/>
      <c r="AA12" s="91"/>
      <c r="AB12" s="92"/>
    </row>
    <row r="13" spans="2:29" ht="16" customHeight="1">
      <c r="B13" s="286" t="s">
        <v>92</v>
      </c>
      <c r="C13" s="825">
        <f t="shared" si="0"/>
        <v>0</v>
      </c>
      <c r="D13" s="826"/>
      <c r="E13" s="42"/>
      <c r="F13" s="43"/>
      <c r="G13" s="44"/>
      <c r="H13" s="503" t="str">
        <f t="shared" si="1"/>
        <v>-</v>
      </c>
      <c r="I13" s="45"/>
      <c r="J13" s="46"/>
      <c r="K13" s="504" t="str">
        <f>IF(J13+K4=AC3, "-", SUM(J13,K4))</f>
        <v>-</v>
      </c>
      <c r="L13" s="47"/>
      <c r="M13" s="323"/>
      <c r="N13" s="48"/>
      <c r="O13" s="505" t="str">
        <f t="shared" si="2"/>
        <v>-</v>
      </c>
      <c r="P13" s="506" t="str">
        <f t="shared" si="3"/>
        <v>-</v>
      </c>
      <c r="Q13" s="507" t="str">
        <f t="shared" si="8"/>
        <v>-</v>
      </c>
      <c r="R13" s="440">
        <f t="shared" si="4"/>
        <v>0</v>
      </c>
      <c r="S13" s="65">
        <f t="shared" si="5"/>
        <v>0</v>
      </c>
      <c r="T13" s="441">
        <f t="shared" si="6"/>
        <v>0</v>
      </c>
      <c r="U13" s="508">
        <f t="shared" si="7"/>
        <v>0</v>
      </c>
      <c r="W13" s="85"/>
      <c r="X13" s="91"/>
      <c r="Y13" s="91"/>
      <c r="Z13" s="91"/>
      <c r="AA13" s="91"/>
      <c r="AB13" s="92"/>
    </row>
    <row r="14" spans="2:29" ht="16" customHeight="1">
      <c r="B14" s="286" t="s">
        <v>92</v>
      </c>
      <c r="C14" s="811">
        <f t="shared" si="0"/>
        <v>0</v>
      </c>
      <c r="D14" s="812"/>
      <c r="E14" s="35"/>
      <c r="F14" s="36"/>
      <c r="G14" s="37"/>
      <c r="H14" s="497" t="str">
        <f t="shared" si="1"/>
        <v>-</v>
      </c>
      <c r="I14" s="49"/>
      <c r="J14" s="50"/>
      <c r="K14" s="498" t="str">
        <f>IF(J14+K4=AC3, "-", SUM(J14,K4))</f>
        <v>-</v>
      </c>
      <c r="L14" s="40"/>
      <c r="M14" s="322"/>
      <c r="N14" s="41"/>
      <c r="O14" s="499" t="str">
        <f t="shared" si="2"/>
        <v>-</v>
      </c>
      <c r="P14" s="500" t="str">
        <f t="shared" si="3"/>
        <v>-</v>
      </c>
      <c r="Q14" s="501" t="str">
        <f t="shared" si="8"/>
        <v>-</v>
      </c>
      <c r="R14" s="431">
        <f t="shared" si="4"/>
        <v>0</v>
      </c>
      <c r="S14" s="64">
        <f t="shared" si="5"/>
        <v>0</v>
      </c>
      <c r="T14" s="433">
        <f t="shared" si="6"/>
        <v>0</v>
      </c>
      <c r="U14" s="502">
        <f t="shared" ref="U14:U19" si="9">E14+F14-R14-S14-T14</f>
        <v>0</v>
      </c>
      <c r="W14" s="85"/>
      <c r="X14" s="91"/>
      <c r="Y14" s="91"/>
      <c r="Z14" s="91"/>
      <c r="AA14" s="91"/>
      <c r="AB14" s="92"/>
    </row>
    <row r="15" spans="2:29" ht="16" customHeight="1">
      <c r="B15" s="286" t="s">
        <v>92</v>
      </c>
      <c r="C15" s="825">
        <f t="shared" si="0"/>
        <v>0</v>
      </c>
      <c r="D15" s="826"/>
      <c r="E15" s="42"/>
      <c r="F15" s="43"/>
      <c r="G15" s="44"/>
      <c r="H15" s="503" t="str">
        <f t="shared" si="1"/>
        <v>-</v>
      </c>
      <c r="I15" s="45"/>
      <c r="J15" s="46"/>
      <c r="K15" s="504" t="str">
        <f>IF(J15+K4=AC3, "-", SUM(J15,K4))</f>
        <v>-</v>
      </c>
      <c r="L15" s="47"/>
      <c r="M15" s="323"/>
      <c r="N15" s="48"/>
      <c r="O15" s="505" t="str">
        <f t="shared" si="2"/>
        <v>-</v>
      </c>
      <c r="P15" s="506" t="str">
        <f t="shared" si="3"/>
        <v>-</v>
      </c>
      <c r="Q15" s="507" t="str">
        <f t="shared" si="8"/>
        <v>-</v>
      </c>
      <c r="R15" s="440">
        <f t="shared" si="4"/>
        <v>0</v>
      </c>
      <c r="S15" s="65">
        <f t="shared" si="5"/>
        <v>0</v>
      </c>
      <c r="T15" s="441">
        <f t="shared" si="6"/>
        <v>0</v>
      </c>
      <c r="U15" s="508">
        <f t="shared" si="9"/>
        <v>0</v>
      </c>
      <c r="W15" s="85"/>
      <c r="X15" s="91"/>
      <c r="Y15" s="91"/>
      <c r="Z15" s="91"/>
      <c r="AA15" s="91"/>
      <c r="AB15" s="92"/>
    </row>
    <row r="16" spans="2:29" ht="16" customHeight="1">
      <c r="B16" s="286" t="s">
        <v>92</v>
      </c>
      <c r="C16" s="811">
        <f t="shared" si="0"/>
        <v>0</v>
      </c>
      <c r="D16" s="812"/>
      <c r="E16" s="35"/>
      <c r="F16" s="36"/>
      <c r="G16" s="37"/>
      <c r="H16" s="497" t="str">
        <f t="shared" si="1"/>
        <v>-</v>
      </c>
      <c r="I16" s="49"/>
      <c r="J16" s="50"/>
      <c r="K16" s="498" t="str">
        <f>IF(J16+K4=AC3, "-", SUM(J16,K4))</f>
        <v>-</v>
      </c>
      <c r="L16" s="40"/>
      <c r="M16" s="322"/>
      <c r="N16" s="41"/>
      <c r="O16" s="499" t="str">
        <f t="shared" si="2"/>
        <v>-</v>
      </c>
      <c r="P16" s="500" t="str">
        <f t="shared" si="3"/>
        <v>-</v>
      </c>
      <c r="Q16" s="501" t="str">
        <f t="shared" si="8"/>
        <v>-</v>
      </c>
      <c r="R16" s="431">
        <f t="shared" si="4"/>
        <v>0</v>
      </c>
      <c r="S16" s="64">
        <f t="shared" si="5"/>
        <v>0</v>
      </c>
      <c r="T16" s="433">
        <f t="shared" si="6"/>
        <v>0</v>
      </c>
      <c r="U16" s="502">
        <f t="shared" si="9"/>
        <v>0</v>
      </c>
      <c r="W16" s="85"/>
      <c r="X16" s="91"/>
      <c r="Y16" s="91"/>
      <c r="Z16" s="91"/>
      <c r="AA16" s="91"/>
      <c r="AB16" s="92"/>
    </row>
    <row r="17" spans="2:32" ht="16" customHeight="1">
      <c r="B17" s="286" t="s">
        <v>92</v>
      </c>
      <c r="C17" s="825">
        <f t="shared" si="0"/>
        <v>0</v>
      </c>
      <c r="D17" s="826"/>
      <c r="E17" s="42"/>
      <c r="F17" s="43"/>
      <c r="G17" s="44"/>
      <c r="H17" s="503" t="str">
        <f t="shared" si="1"/>
        <v>-</v>
      </c>
      <c r="I17" s="45"/>
      <c r="J17" s="46"/>
      <c r="K17" s="504" t="str">
        <f>IF(J17+K4=AC3, "-", SUM(J17,K4))</f>
        <v>-</v>
      </c>
      <c r="L17" s="47"/>
      <c r="M17" s="323"/>
      <c r="N17" s="48"/>
      <c r="O17" s="505" t="str">
        <f t="shared" si="2"/>
        <v>-</v>
      </c>
      <c r="P17" s="506" t="str">
        <f t="shared" si="3"/>
        <v>-</v>
      </c>
      <c r="Q17" s="507" t="str">
        <f t="shared" si="8"/>
        <v>-</v>
      </c>
      <c r="R17" s="440">
        <f t="shared" si="4"/>
        <v>0</v>
      </c>
      <c r="S17" s="65">
        <f t="shared" si="5"/>
        <v>0</v>
      </c>
      <c r="T17" s="441">
        <f t="shared" si="6"/>
        <v>0</v>
      </c>
      <c r="U17" s="508">
        <f t="shared" si="9"/>
        <v>0</v>
      </c>
      <c r="W17" s="85"/>
      <c r="X17" s="91"/>
      <c r="Y17" s="91"/>
      <c r="Z17" s="91"/>
      <c r="AA17" s="91"/>
      <c r="AB17" s="92"/>
    </row>
    <row r="18" spans="2:32" ht="16" customHeight="1">
      <c r="B18" s="286" t="s">
        <v>92</v>
      </c>
      <c r="C18" s="811">
        <f t="shared" si="0"/>
        <v>0</v>
      </c>
      <c r="D18" s="812"/>
      <c r="E18" s="35"/>
      <c r="F18" s="36"/>
      <c r="G18" s="37"/>
      <c r="H18" s="497" t="str">
        <f t="shared" si="1"/>
        <v>-</v>
      </c>
      <c r="I18" s="49"/>
      <c r="J18" s="50"/>
      <c r="K18" s="498" t="str">
        <f>IF(J18+K4=AC3, "-", SUM(J18,K4))</f>
        <v>-</v>
      </c>
      <c r="L18" s="40"/>
      <c r="M18" s="322"/>
      <c r="N18" s="41"/>
      <c r="O18" s="499" t="str">
        <f t="shared" si="2"/>
        <v>-</v>
      </c>
      <c r="P18" s="500" t="str">
        <f t="shared" si="3"/>
        <v>-</v>
      </c>
      <c r="Q18" s="501" t="str">
        <f t="shared" si="8"/>
        <v>-</v>
      </c>
      <c r="R18" s="431">
        <f t="shared" si="4"/>
        <v>0</v>
      </c>
      <c r="S18" s="64">
        <f t="shared" si="5"/>
        <v>0</v>
      </c>
      <c r="T18" s="433">
        <f t="shared" si="6"/>
        <v>0</v>
      </c>
      <c r="U18" s="502">
        <f t="shared" si="9"/>
        <v>0</v>
      </c>
      <c r="W18" s="85"/>
      <c r="X18" s="91"/>
      <c r="Y18" s="91"/>
      <c r="Z18" s="91"/>
      <c r="AA18" s="91"/>
      <c r="AB18" s="92"/>
    </row>
    <row r="19" spans="2:32" ht="16" customHeight="1">
      <c r="B19" s="286" t="s">
        <v>92</v>
      </c>
      <c r="C19" s="825">
        <f t="shared" si="0"/>
        <v>0</v>
      </c>
      <c r="D19" s="826"/>
      <c r="E19" s="42"/>
      <c r="F19" s="43"/>
      <c r="G19" s="44"/>
      <c r="H19" s="503" t="str">
        <f t="shared" si="1"/>
        <v>-</v>
      </c>
      <c r="I19" s="45"/>
      <c r="J19" s="46"/>
      <c r="K19" s="504" t="str">
        <f>IF(J19+K4=AC3, "-", SUM(J19,K4))</f>
        <v>-</v>
      </c>
      <c r="L19" s="47"/>
      <c r="M19" s="323"/>
      <c r="N19" s="48"/>
      <c r="O19" s="505" t="str">
        <f t="shared" si="2"/>
        <v>-</v>
      </c>
      <c r="P19" s="506" t="str">
        <f t="shared" si="3"/>
        <v>-</v>
      </c>
      <c r="Q19" s="507" t="str">
        <f t="shared" si="8"/>
        <v>-</v>
      </c>
      <c r="R19" s="440">
        <f t="shared" si="4"/>
        <v>0</v>
      </c>
      <c r="S19" s="65">
        <f t="shared" si="5"/>
        <v>0</v>
      </c>
      <c r="T19" s="441">
        <f t="shared" si="6"/>
        <v>0</v>
      </c>
      <c r="U19" s="508">
        <f t="shared" si="9"/>
        <v>0</v>
      </c>
      <c r="W19" s="85"/>
      <c r="X19" s="91"/>
      <c r="Y19" s="91"/>
      <c r="Z19" s="91"/>
      <c r="AA19" s="91"/>
      <c r="AB19" s="92"/>
    </row>
    <row r="20" spans="2:32" ht="16" customHeight="1">
      <c r="B20" s="286" t="s">
        <v>92</v>
      </c>
      <c r="C20" s="827">
        <f t="shared" si="0"/>
        <v>0</v>
      </c>
      <c r="D20" s="828"/>
      <c r="E20" s="35"/>
      <c r="F20" s="36"/>
      <c r="G20" s="37"/>
      <c r="H20" s="497" t="str">
        <f t="shared" si="1"/>
        <v>-</v>
      </c>
      <c r="I20" s="49"/>
      <c r="J20" s="50"/>
      <c r="K20" s="498" t="str">
        <f>IF(J20+K4=AC3, "-", SUM(J20,K4))</f>
        <v>-</v>
      </c>
      <c r="L20" s="40"/>
      <c r="M20" s="322"/>
      <c r="N20" s="41"/>
      <c r="O20" s="499" t="str">
        <f t="shared" si="2"/>
        <v>-</v>
      </c>
      <c r="P20" s="500" t="str">
        <f t="shared" si="3"/>
        <v>-</v>
      </c>
      <c r="Q20" s="501" t="str">
        <f t="shared" si="8"/>
        <v>-</v>
      </c>
      <c r="R20" s="431">
        <f t="shared" si="4"/>
        <v>0</v>
      </c>
      <c r="S20" s="64">
        <f t="shared" si="5"/>
        <v>0</v>
      </c>
      <c r="T20" s="433">
        <f t="shared" si="6"/>
        <v>0</v>
      </c>
      <c r="U20" s="502">
        <f>E20+F20-R20-S20-T20</f>
        <v>0</v>
      </c>
      <c r="W20" s="85"/>
      <c r="X20" s="91"/>
      <c r="Y20" s="91"/>
      <c r="Z20" s="91"/>
      <c r="AA20" s="91"/>
      <c r="AB20" s="92"/>
    </row>
    <row r="21" spans="2:32" s="96" customFormat="1" ht="32" customHeight="1" thickBot="1">
      <c r="B21" s="68" t="s">
        <v>3</v>
      </c>
      <c r="C21" s="829">
        <f>SUM(C6:D20)</f>
        <v>0</v>
      </c>
      <c r="D21" s="830"/>
      <c r="E21" s="56">
        <f>SUM(E6:E20)</f>
        <v>0</v>
      </c>
      <c r="F21" s="57">
        <f>SUM(F6:F20)</f>
        <v>0</v>
      </c>
      <c r="G21" s="58">
        <f>SUM(G6:G20)</f>
        <v>0</v>
      </c>
      <c r="H21" s="59">
        <f>SUM(H6:H20)</f>
        <v>0</v>
      </c>
      <c r="I21" s="93"/>
      <c r="J21" s="94"/>
      <c r="K21" s="94"/>
      <c r="L21" s="95"/>
      <c r="M21" s="453">
        <f t="shared" ref="M21:U21" si="10">SUM(M6:M20)</f>
        <v>0</v>
      </c>
      <c r="N21" s="60">
        <f t="shared" si="10"/>
        <v>0</v>
      </c>
      <c r="O21" s="61">
        <f t="shared" si="10"/>
        <v>0</v>
      </c>
      <c r="P21" s="62">
        <f t="shared" si="10"/>
        <v>0</v>
      </c>
      <c r="Q21" s="63">
        <f t="shared" si="10"/>
        <v>0</v>
      </c>
      <c r="R21" s="55">
        <f t="shared" si="10"/>
        <v>0</v>
      </c>
      <c r="S21" s="66">
        <f t="shared" si="10"/>
        <v>0</v>
      </c>
      <c r="T21" s="66">
        <f t="shared" si="10"/>
        <v>0</v>
      </c>
      <c r="U21" s="67">
        <f t="shared" si="10"/>
        <v>0</v>
      </c>
    </row>
    <row r="22" spans="2:32" ht="15" customHeight="1" thickTop="1">
      <c r="B22" s="158"/>
      <c r="C22" s="157"/>
      <c r="D22" s="97"/>
      <c r="E22" s="98"/>
      <c r="F22" s="99"/>
      <c r="G22" s="99"/>
      <c r="H22" s="100"/>
      <c r="I22" s="101"/>
      <c r="J22" s="101"/>
      <c r="K22" s="101"/>
      <c r="Q22" s="157"/>
      <c r="R22" s="831" t="s">
        <v>38</v>
      </c>
      <c r="S22" s="831"/>
      <c r="T22" s="831"/>
      <c r="U22" s="833">
        <f>'Breakdown '!D32</f>
        <v>6438.35</v>
      </c>
      <c r="X22" s="84"/>
      <c r="AF22" s="92"/>
    </row>
    <row r="23" spans="2:32" ht="17" customHeight="1">
      <c r="B23" s="104"/>
      <c r="D23" s="97"/>
      <c r="E23" s="98"/>
      <c r="F23" s="99"/>
      <c r="G23" s="99"/>
      <c r="H23" s="100"/>
      <c r="I23" s="101"/>
      <c r="J23" s="101"/>
      <c r="K23" s="101"/>
      <c r="M23" s="102"/>
      <c r="N23" s="102"/>
      <c r="R23" s="832"/>
      <c r="S23" s="832"/>
      <c r="T23" s="832"/>
      <c r="U23" s="834"/>
      <c r="X23" s="84"/>
      <c r="AF23" s="92"/>
    </row>
    <row r="24" spans="2:32" ht="17" customHeight="1">
      <c r="B24" s="835" t="s">
        <v>143</v>
      </c>
      <c r="C24" s="160"/>
      <c r="D24" s="97"/>
      <c r="R24" s="837" t="s">
        <v>125</v>
      </c>
      <c r="S24" s="838"/>
      <c r="T24" s="838"/>
      <c r="U24" s="841">
        <f>U21-U22</f>
        <v>-6438.35</v>
      </c>
      <c r="X24" s="84"/>
      <c r="AF24" s="92"/>
    </row>
    <row r="25" spans="2:32" ht="20" customHeight="1" thickBot="1">
      <c r="B25" s="836"/>
      <c r="C25" s="161"/>
      <c r="E25" s="98"/>
      <c r="F25" s="99"/>
      <c r="G25" s="99"/>
      <c r="H25" s="100"/>
      <c r="I25" s="101"/>
      <c r="J25" s="101"/>
      <c r="K25" s="101"/>
      <c r="Q25" s="159"/>
      <c r="R25" s="839"/>
      <c r="S25" s="840"/>
      <c r="T25" s="840"/>
      <c r="U25" s="842"/>
      <c r="X25" s="84"/>
      <c r="AE25" s="92"/>
    </row>
    <row r="26" spans="2:32" ht="24" customHeight="1" thickTop="1">
      <c r="B26" s="104"/>
      <c r="E26" s="150"/>
      <c r="F26" s="151"/>
      <c r="G26" s="151"/>
      <c r="H26" s="151"/>
      <c r="I26" s="151"/>
      <c r="J26" s="850" t="s">
        <v>124</v>
      </c>
      <c r="K26" s="850"/>
      <c r="L26" s="151"/>
      <c r="M26" s="151"/>
      <c r="N26" s="151"/>
      <c r="O26" s="151"/>
      <c r="P26" s="152"/>
      <c r="Q26" s="96"/>
      <c r="R26" s="96"/>
      <c r="S26" s="96"/>
      <c r="T26" s="92"/>
      <c r="U26" s="105"/>
      <c r="X26" s="84"/>
    </row>
    <row r="27" spans="2:32" s="90" customFormat="1" ht="21" customHeight="1" thickBot="1">
      <c r="B27" s="106"/>
      <c r="E27" s="153"/>
      <c r="F27" s="457" t="s">
        <v>1</v>
      </c>
      <c r="G27" s="851" t="s">
        <v>16</v>
      </c>
      <c r="H27" s="852"/>
      <c r="I27" s="853"/>
      <c r="J27" s="509" t="s">
        <v>2</v>
      </c>
      <c r="K27" s="458" t="s">
        <v>17</v>
      </c>
      <c r="L27" s="854" t="s">
        <v>18</v>
      </c>
      <c r="M27" s="855"/>
      <c r="N27" s="855"/>
      <c r="O27" s="855"/>
      <c r="P27" s="856"/>
      <c r="Q27" s="88"/>
      <c r="R27" s="88"/>
      <c r="S27" s="88"/>
      <c r="U27" s="107"/>
    </row>
    <row r="28" spans="2:32" ht="16" customHeight="1">
      <c r="B28" s="106"/>
      <c r="E28" s="108" t="s">
        <v>99</v>
      </c>
      <c r="F28" s="33"/>
      <c r="G28" s="885"/>
      <c r="H28" s="886"/>
      <c r="I28" s="887"/>
      <c r="J28" s="25"/>
      <c r="K28" s="24"/>
      <c r="L28" s="857"/>
      <c r="M28" s="858"/>
      <c r="N28" s="858"/>
      <c r="O28" s="858"/>
      <c r="P28" s="859"/>
      <c r="Q28" s="88"/>
      <c r="R28" s="88"/>
      <c r="S28" s="88"/>
      <c r="U28" s="105"/>
      <c r="V28" s="92"/>
      <c r="X28" s="84"/>
    </row>
    <row r="29" spans="2:32" ht="16" customHeight="1">
      <c r="B29" s="106"/>
      <c r="E29" s="109" t="s">
        <v>100</v>
      </c>
      <c r="F29" s="32"/>
      <c r="G29" s="846"/>
      <c r="H29" s="847"/>
      <c r="I29" s="848"/>
      <c r="J29" s="22"/>
      <c r="K29" s="23"/>
      <c r="L29" s="846"/>
      <c r="M29" s="847"/>
      <c r="N29" s="847"/>
      <c r="O29" s="847"/>
      <c r="P29" s="848"/>
      <c r="Q29" s="88"/>
      <c r="R29" s="88"/>
      <c r="S29" s="88"/>
      <c r="U29" s="105"/>
      <c r="X29" s="84"/>
    </row>
    <row r="30" spans="2:32" ht="16" customHeight="1">
      <c r="B30" s="106"/>
      <c r="E30" s="108" t="s">
        <v>101</v>
      </c>
      <c r="F30" s="33"/>
      <c r="G30" s="843"/>
      <c r="H30" s="844"/>
      <c r="I30" s="845"/>
      <c r="J30" s="25"/>
      <c r="K30" s="24"/>
      <c r="L30" s="843"/>
      <c r="M30" s="844"/>
      <c r="N30" s="844"/>
      <c r="O30" s="844"/>
      <c r="P30" s="845"/>
      <c r="Q30" s="88"/>
      <c r="R30" s="88"/>
      <c r="S30" s="88"/>
      <c r="U30" s="105"/>
      <c r="X30" s="84"/>
    </row>
    <row r="31" spans="2:32" ht="16" customHeight="1">
      <c r="B31" s="106"/>
      <c r="E31" s="109" t="s">
        <v>102</v>
      </c>
      <c r="F31" s="32"/>
      <c r="G31" s="846"/>
      <c r="H31" s="847"/>
      <c r="I31" s="848"/>
      <c r="J31" s="22"/>
      <c r="K31" s="21"/>
      <c r="L31" s="846"/>
      <c r="M31" s="847"/>
      <c r="N31" s="847"/>
      <c r="O31" s="847"/>
      <c r="P31" s="848"/>
      <c r="Q31" s="88"/>
      <c r="R31" s="88"/>
      <c r="S31" s="88"/>
      <c r="U31" s="105"/>
      <c r="X31" s="84"/>
    </row>
    <row r="32" spans="2:32" ht="16" customHeight="1">
      <c r="B32" s="849" t="str">
        <f>Info!F11&amp;"'s"</f>
        <v>Clem Harrod's</v>
      </c>
      <c r="C32" s="110"/>
      <c r="D32" s="110"/>
      <c r="E32" s="108" t="s">
        <v>103</v>
      </c>
      <c r="F32" s="33"/>
      <c r="G32" s="843"/>
      <c r="H32" s="844"/>
      <c r="I32" s="845"/>
      <c r="J32" s="25"/>
      <c r="K32" s="24"/>
      <c r="L32" s="843"/>
      <c r="M32" s="844"/>
      <c r="N32" s="844"/>
      <c r="O32" s="844"/>
      <c r="P32" s="845"/>
      <c r="Q32" s="88"/>
      <c r="R32" s="860" t="s">
        <v>444</v>
      </c>
      <c r="S32" s="860"/>
      <c r="T32" s="860"/>
      <c r="U32" s="105"/>
      <c r="X32" s="84"/>
    </row>
    <row r="33" spans="2:21" s="84" customFormat="1" ht="16" customHeight="1">
      <c r="B33" s="849"/>
      <c r="C33" s="110"/>
      <c r="D33" s="110"/>
      <c r="E33" s="109" t="s">
        <v>104</v>
      </c>
      <c r="F33" s="32"/>
      <c r="G33" s="846"/>
      <c r="H33" s="847"/>
      <c r="I33" s="848"/>
      <c r="J33" s="22"/>
      <c r="K33" s="21"/>
      <c r="L33" s="846"/>
      <c r="M33" s="847"/>
      <c r="N33" s="847"/>
      <c r="O33" s="847"/>
      <c r="P33" s="848"/>
      <c r="Q33" s="88"/>
      <c r="R33" s="860"/>
      <c r="S33" s="860"/>
      <c r="T33" s="860"/>
      <c r="U33" s="105"/>
    </row>
    <row r="34" spans="2:21" s="84" customFormat="1" ht="16" customHeight="1">
      <c r="B34" s="861" t="s">
        <v>157</v>
      </c>
      <c r="C34" s="111"/>
      <c r="D34" s="111"/>
      <c r="E34" s="108" t="s">
        <v>105</v>
      </c>
      <c r="F34" s="33"/>
      <c r="G34" s="843"/>
      <c r="H34" s="844"/>
      <c r="I34" s="845"/>
      <c r="J34" s="25"/>
      <c r="K34" s="24"/>
      <c r="L34" s="843"/>
      <c r="M34" s="844"/>
      <c r="N34" s="844"/>
      <c r="O34" s="844"/>
      <c r="P34" s="845"/>
      <c r="Q34" s="88"/>
      <c r="R34" s="863" t="s">
        <v>344</v>
      </c>
      <c r="S34" s="863"/>
      <c r="T34" s="863"/>
      <c r="U34" s="105"/>
    </row>
    <row r="35" spans="2:21" s="84" customFormat="1" ht="16" customHeight="1">
      <c r="B35" s="883"/>
      <c r="C35" s="111"/>
      <c r="D35" s="111"/>
      <c r="E35" s="109" t="s">
        <v>106</v>
      </c>
      <c r="F35" s="32"/>
      <c r="G35" s="846"/>
      <c r="H35" s="847"/>
      <c r="I35" s="848"/>
      <c r="J35" s="22"/>
      <c r="K35" s="26"/>
      <c r="L35" s="846"/>
      <c r="M35" s="847"/>
      <c r="N35" s="847"/>
      <c r="O35" s="847"/>
      <c r="P35" s="848"/>
      <c r="Q35" s="88"/>
      <c r="R35" s="864"/>
      <c r="S35" s="864"/>
      <c r="T35" s="864"/>
      <c r="U35" s="155"/>
    </row>
    <row r="36" spans="2:21" s="84" customFormat="1" ht="16" customHeight="1">
      <c r="B36" s="112"/>
      <c r="C36" s="113"/>
      <c r="D36" s="114"/>
      <c r="E36" s="108" t="s">
        <v>107</v>
      </c>
      <c r="F36" s="33"/>
      <c r="G36" s="843"/>
      <c r="H36" s="844"/>
      <c r="I36" s="845"/>
      <c r="J36" s="25"/>
      <c r="K36" s="27"/>
      <c r="L36" s="843"/>
      <c r="M36" s="844"/>
      <c r="N36" s="844"/>
      <c r="O36" s="844"/>
      <c r="P36" s="845"/>
      <c r="Q36" s="88"/>
      <c r="R36" s="156"/>
      <c r="S36" s="156"/>
      <c r="T36" s="156"/>
      <c r="U36" s="105"/>
    </row>
    <row r="37" spans="2:21" s="84" customFormat="1" ht="16" customHeight="1">
      <c r="B37" s="80" t="str">
        <f>Info!F12</f>
        <v>CLEMCO.AV</v>
      </c>
      <c r="C37" s="113"/>
      <c r="E37" s="109" t="s">
        <v>108</v>
      </c>
      <c r="F37" s="32"/>
      <c r="G37" s="846"/>
      <c r="H37" s="847"/>
      <c r="I37" s="848"/>
      <c r="J37" s="22"/>
      <c r="K37" s="26"/>
      <c r="L37" s="846"/>
      <c r="M37" s="847"/>
      <c r="N37" s="847"/>
      <c r="O37" s="847"/>
      <c r="P37" s="848"/>
      <c r="Q37" s="88"/>
      <c r="R37" s="865" t="s">
        <v>445</v>
      </c>
      <c r="S37" s="865"/>
      <c r="T37" s="865"/>
      <c r="U37" s="866"/>
    </row>
    <row r="38" spans="2:21" s="84" customFormat="1" ht="16" customHeight="1">
      <c r="B38" s="80"/>
      <c r="C38" s="113"/>
      <c r="E38" s="108" t="s">
        <v>109</v>
      </c>
      <c r="F38" s="33"/>
      <c r="G38" s="843"/>
      <c r="H38" s="844"/>
      <c r="I38" s="845"/>
      <c r="J38" s="25"/>
      <c r="K38" s="27"/>
      <c r="L38" s="843"/>
      <c r="M38" s="844"/>
      <c r="N38" s="844"/>
      <c r="O38" s="844"/>
      <c r="P38" s="845"/>
      <c r="Q38" s="88"/>
      <c r="R38" s="865"/>
      <c r="S38" s="865"/>
      <c r="T38" s="865"/>
      <c r="U38" s="866"/>
    </row>
    <row r="39" spans="2:21" s="84" customFormat="1" ht="16" customHeight="1">
      <c r="B39" s="81" t="str">
        <f>Info!F15</f>
        <v>101 Projection Way</v>
      </c>
      <c r="C39" s="113"/>
      <c r="E39" s="109" t="s">
        <v>110</v>
      </c>
      <c r="F39" s="32"/>
      <c r="G39" s="846"/>
      <c r="H39" s="847"/>
      <c r="I39" s="848"/>
      <c r="J39" s="22"/>
      <c r="K39" s="26"/>
      <c r="L39" s="846"/>
      <c r="M39" s="847"/>
      <c r="N39" s="847"/>
      <c r="O39" s="847"/>
      <c r="P39" s="848"/>
      <c r="Q39" s="88"/>
      <c r="R39" s="865"/>
      <c r="S39" s="865"/>
      <c r="T39" s="865"/>
      <c r="U39" s="866"/>
    </row>
    <row r="40" spans="2:21" s="84" customFormat="1" ht="16" customHeight="1">
      <c r="B40" s="81" t="str">
        <f>Info!F16</f>
        <v>Virtually Everywhere, US 12345</v>
      </c>
      <c r="C40" s="113"/>
      <c r="E40" s="108" t="s">
        <v>111</v>
      </c>
      <c r="F40" s="33"/>
      <c r="G40" s="843"/>
      <c r="H40" s="844"/>
      <c r="I40" s="845"/>
      <c r="J40" s="25"/>
      <c r="K40" s="27"/>
      <c r="L40" s="843"/>
      <c r="M40" s="844"/>
      <c r="N40" s="844"/>
      <c r="O40" s="844"/>
      <c r="P40" s="845"/>
      <c r="Q40" s="88"/>
      <c r="R40" s="865"/>
      <c r="S40" s="865"/>
      <c r="T40" s="865"/>
      <c r="U40" s="866"/>
    </row>
    <row r="41" spans="2:21" s="84" customFormat="1" ht="16" customHeight="1">
      <c r="B41" s="81"/>
      <c r="C41" s="113"/>
      <c r="E41" s="109" t="s">
        <v>112</v>
      </c>
      <c r="F41" s="32"/>
      <c r="G41" s="846"/>
      <c r="H41" s="847"/>
      <c r="I41" s="848"/>
      <c r="J41" s="22"/>
      <c r="K41" s="26"/>
      <c r="L41" s="846"/>
      <c r="M41" s="847"/>
      <c r="N41" s="847"/>
      <c r="O41" s="847"/>
      <c r="P41" s="848"/>
      <c r="Q41" s="88"/>
      <c r="R41" s="865"/>
      <c r="S41" s="865"/>
      <c r="T41" s="865"/>
      <c r="U41" s="866"/>
    </row>
    <row r="42" spans="2:21" s="84" customFormat="1" ht="16" customHeight="1">
      <c r="B42" s="81" t="str">
        <f>Info!F17</f>
        <v>813-555-CLEM</v>
      </c>
      <c r="C42" s="113"/>
      <c r="E42" s="108" t="s">
        <v>113</v>
      </c>
      <c r="F42" s="33"/>
      <c r="G42" s="843"/>
      <c r="H42" s="844"/>
      <c r="I42" s="845"/>
      <c r="J42" s="25"/>
      <c r="K42" s="27"/>
      <c r="L42" s="843"/>
      <c r="M42" s="844"/>
      <c r="N42" s="844"/>
      <c r="O42" s="844"/>
      <c r="P42" s="845"/>
      <c r="Q42" s="88"/>
      <c r="R42" s="865"/>
      <c r="S42" s="865"/>
      <c r="T42" s="865"/>
      <c r="U42" s="866"/>
    </row>
    <row r="43" spans="2:21" s="84" customFormat="1" ht="16" customHeight="1">
      <c r="B43" s="81" t="str">
        <f>Info!F18</f>
        <v>info@clemco.net</v>
      </c>
      <c r="C43" s="115"/>
      <c r="E43" s="109" t="s">
        <v>114</v>
      </c>
      <c r="F43" s="32"/>
      <c r="G43" s="846"/>
      <c r="H43" s="847"/>
      <c r="I43" s="848"/>
      <c r="J43" s="22"/>
      <c r="K43" s="26"/>
      <c r="L43" s="846"/>
      <c r="M43" s="847"/>
      <c r="N43" s="847"/>
      <c r="O43" s="847"/>
      <c r="P43" s="848"/>
      <c r="Q43" s="88"/>
      <c r="R43" s="865"/>
      <c r="S43" s="865"/>
      <c r="T43" s="865"/>
      <c r="U43" s="866"/>
    </row>
    <row r="44" spans="2:21" s="84" customFormat="1" ht="16" customHeight="1">
      <c r="B44" s="106"/>
      <c r="E44" s="108" t="s">
        <v>115</v>
      </c>
      <c r="F44" s="33"/>
      <c r="G44" s="843"/>
      <c r="H44" s="844"/>
      <c r="I44" s="845"/>
      <c r="J44" s="25"/>
      <c r="K44" s="27"/>
      <c r="L44" s="843"/>
      <c r="M44" s="844"/>
      <c r="N44" s="844"/>
      <c r="O44" s="844"/>
      <c r="P44" s="845"/>
      <c r="Q44" s="88"/>
      <c r="R44" s="865"/>
      <c r="S44" s="865"/>
      <c r="T44" s="865"/>
      <c r="U44" s="866"/>
    </row>
    <row r="45" spans="2:21" s="84" customFormat="1" ht="16" customHeight="1">
      <c r="B45" s="106"/>
      <c r="E45" s="109" t="s">
        <v>116</v>
      </c>
      <c r="F45" s="32"/>
      <c r="G45" s="846"/>
      <c r="H45" s="847"/>
      <c r="I45" s="848"/>
      <c r="J45" s="22"/>
      <c r="K45" s="26"/>
      <c r="L45" s="846"/>
      <c r="M45" s="847"/>
      <c r="N45" s="847"/>
      <c r="O45" s="847"/>
      <c r="P45" s="848"/>
      <c r="Q45" s="88"/>
      <c r="R45" s="865"/>
      <c r="S45" s="865"/>
      <c r="T45" s="865"/>
      <c r="U45" s="866"/>
    </row>
    <row r="46" spans="2:21" s="84" customFormat="1" ht="16" customHeight="1">
      <c r="B46" s="106"/>
      <c r="E46" s="108" t="s">
        <v>117</v>
      </c>
      <c r="F46" s="33"/>
      <c r="G46" s="843"/>
      <c r="H46" s="844"/>
      <c r="I46" s="845"/>
      <c r="J46" s="25"/>
      <c r="K46" s="27"/>
      <c r="L46" s="843"/>
      <c r="M46" s="844"/>
      <c r="N46" s="844"/>
      <c r="O46" s="844"/>
      <c r="P46" s="845"/>
      <c r="Q46" s="88"/>
      <c r="R46" s="865"/>
      <c r="S46" s="865"/>
      <c r="T46" s="865"/>
      <c r="U46" s="866"/>
    </row>
    <row r="47" spans="2:21" s="84" customFormat="1" ht="16" customHeight="1">
      <c r="B47" s="106"/>
      <c r="E47" s="109" t="s">
        <v>118</v>
      </c>
      <c r="F47" s="32"/>
      <c r="G47" s="846"/>
      <c r="H47" s="847"/>
      <c r="I47" s="848"/>
      <c r="J47" s="22"/>
      <c r="K47" s="26"/>
      <c r="L47" s="846"/>
      <c r="M47" s="847"/>
      <c r="N47" s="847"/>
      <c r="O47" s="847"/>
      <c r="P47" s="848"/>
      <c r="Q47" s="88"/>
      <c r="R47" s="865"/>
      <c r="S47" s="865"/>
      <c r="T47" s="865"/>
      <c r="U47" s="866"/>
    </row>
    <row r="48" spans="2:21" s="84" customFormat="1" ht="16" customHeight="1">
      <c r="B48" s="106"/>
      <c r="E48" s="108" t="s">
        <v>119</v>
      </c>
      <c r="F48" s="33"/>
      <c r="G48" s="843"/>
      <c r="H48" s="844"/>
      <c r="I48" s="845"/>
      <c r="J48" s="25"/>
      <c r="K48" s="27"/>
      <c r="L48" s="843"/>
      <c r="M48" s="844"/>
      <c r="N48" s="844"/>
      <c r="O48" s="844"/>
      <c r="P48" s="845"/>
      <c r="Q48" s="88"/>
      <c r="R48" s="865"/>
      <c r="S48" s="865"/>
      <c r="T48" s="865"/>
      <c r="U48" s="866"/>
    </row>
    <row r="49" spans="2:21" s="84" customFormat="1" ht="16" customHeight="1">
      <c r="B49" s="106"/>
      <c r="E49" s="109" t="s">
        <v>120</v>
      </c>
      <c r="F49" s="32"/>
      <c r="G49" s="846"/>
      <c r="H49" s="847"/>
      <c r="I49" s="848"/>
      <c r="J49" s="22"/>
      <c r="K49" s="26"/>
      <c r="L49" s="846"/>
      <c r="M49" s="847"/>
      <c r="N49" s="847"/>
      <c r="O49" s="847"/>
      <c r="P49" s="848"/>
      <c r="Q49" s="88"/>
      <c r="R49" s="865"/>
      <c r="S49" s="865"/>
      <c r="T49" s="865"/>
      <c r="U49" s="866"/>
    </row>
    <row r="50" spans="2:21" s="84" customFormat="1" ht="16" customHeight="1">
      <c r="B50" s="106"/>
      <c r="E50" s="108" t="s">
        <v>121</v>
      </c>
      <c r="F50" s="33"/>
      <c r="G50" s="843"/>
      <c r="H50" s="844"/>
      <c r="I50" s="845"/>
      <c r="J50" s="25"/>
      <c r="K50" s="27"/>
      <c r="L50" s="843"/>
      <c r="M50" s="844"/>
      <c r="N50" s="844"/>
      <c r="O50" s="844"/>
      <c r="P50" s="845"/>
      <c r="R50" s="865"/>
      <c r="S50" s="865"/>
      <c r="T50" s="865"/>
      <c r="U50" s="866"/>
    </row>
    <row r="51" spans="2:21" s="84" customFormat="1" ht="16" customHeight="1">
      <c r="B51" s="106"/>
      <c r="E51" s="109" t="s">
        <v>122</v>
      </c>
      <c r="F51" s="32"/>
      <c r="G51" s="846"/>
      <c r="H51" s="847"/>
      <c r="I51" s="848"/>
      <c r="J51" s="28"/>
      <c r="K51" s="29"/>
      <c r="L51" s="846"/>
      <c r="M51" s="847"/>
      <c r="N51" s="847"/>
      <c r="O51" s="847"/>
      <c r="P51" s="848"/>
      <c r="R51" s="865"/>
      <c r="S51" s="865"/>
      <c r="T51" s="865"/>
      <c r="U51" s="866"/>
    </row>
    <row r="52" spans="2:21" s="84" customFormat="1" ht="16" customHeight="1" thickBot="1">
      <c r="B52" s="104"/>
      <c r="D52" s="90"/>
      <c r="E52" s="510" t="s">
        <v>123</v>
      </c>
      <c r="F52" s="34"/>
      <c r="G52" s="873"/>
      <c r="H52" s="874"/>
      <c r="I52" s="875"/>
      <c r="J52" s="30"/>
      <c r="K52" s="31"/>
      <c r="L52" s="873"/>
      <c r="M52" s="874"/>
      <c r="N52" s="874"/>
      <c r="O52" s="874"/>
      <c r="P52" s="875"/>
      <c r="R52" s="865"/>
      <c r="S52" s="865"/>
      <c r="T52" s="865"/>
      <c r="U52" s="866"/>
    </row>
    <row r="53" spans="2:21" s="84" customFormat="1" ht="30" customHeight="1" thickTop="1" thickBot="1">
      <c r="B53" s="104"/>
      <c r="E53" s="90"/>
      <c r="F53" s="90"/>
      <c r="G53" s="90"/>
      <c r="H53" s="90"/>
      <c r="I53" s="90"/>
      <c r="J53" s="511">
        <f>SUM(J28:J52)</f>
        <v>0</v>
      </c>
      <c r="K53" s="513" t="s">
        <v>270</v>
      </c>
      <c r="L53" s="116"/>
      <c r="M53" s="90"/>
      <c r="N53" s="90"/>
      <c r="O53" s="90"/>
      <c r="P53" s="90"/>
      <c r="U53" s="105"/>
    </row>
    <row r="54" spans="2:21" s="84" customFormat="1" ht="26" customHeight="1">
      <c r="B54" s="104"/>
      <c r="E54" s="90"/>
      <c r="F54" s="90"/>
      <c r="G54" s="90"/>
      <c r="H54" s="90"/>
      <c r="I54" s="90"/>
      <c r="J54" s="169"/>
      <c r="K54" s="170"/>
      <c r="L54" s="116"/>
      <c r="M54" s="90"/>
      <c r="N54" s="90"/>
      <c r="O54" s="90"/>
      <c r="P54" s="90"/>
      <c r="U54" s="105"/>
    </row>
    <row r="55" spans="2:21" s="84" customFormat="1" ht="28" customHeight="1">
      <c r="B55" s="104"/>
      <c r="E55" s="90"/>
      <c r="F55" s="90"/>
      <c r="G55" s="90"/>
      <c r="H55" s="90"/>
      <c r="I55" s="90"/>
      <c r="J55" s="169"/>
      <c r="K55" s="170"/>
      <c r="L55" s="116"/>
      <c r="M55" s="90"/>
      <c r="N55" s="90"/>
      <c r="O55" s="90"/>
      <c r="P55" s="90"/>
      <c r="U55" s="105"/>
    </row>
    <row r="56" spans="2:21" s="84" customFormat="1" ht="28" customHeight="1">
      <c r="B56" s="104"/>
      <c r="E56" s="90"/>
      <c r="F56" s="90"/>
      <c r="G56" s="90"/>
      <c r="H56" s="90"/>
      <c r="I56" s="90"/>
      <c r="J56" s="169"/>
      <c r="K56" s="170"/>
      <c r="L56" s="116"/>
      <c r="M56" s="90"/>
      <c r="N56" s="90"/>
      <c r="O56" s="90"/>
      <c r="P56" s="90"/>
      <c r="U56" s="105"/>
    </row>
    <row r="57" spans="2:21" s="84" customFormat="1" ht="28" customHeight="1">
      <c r="B57" s="104"/>
      <c r="E57" s="90"/>
      <c r="F57" s="90"/>
      <c r="G57" s="90"/>
      <c r="H57" s="90"/>
      <c r="I57" s="90"/>
      <c r="J57" s="169"/>
      <c r="K57" s="170"/>
      <c r="L57" s="116"/>
      <c r="M57" s="90"/>
      <c r="N57" s="90"/>
      <c r="O57" s="90"/>
      <c r="P57" s="90"/>
      <c r="U57" s="105"/>
    </row>
    <row r="58" spans="2:21" s="84" customFormat="1" ht="28" customHeight="1">
      <c r="B58" s="481"/>
      <c r="C58" s="482"/>
      <c r="D58" s="482"/>
      <c r="E58" s="482"/>
      <c r="F58" s="482"/>
      <c r="G58" s="482"/>
      <c r="H58" s="426" t="s">
        <v>274</v>
      </c>
      <c r="I58" s="379" t="s">
        <v>275</v>
      </c>
      <c r="J58" s="376"/>
      <c r="K58" s="482"/>
      <c r="L58" s="482"/>
      <c r="M58" s="482"/>
      <c r="N58" s="482"/>
      <c r="O58" s="482"/>
      <c r="P58" s="482"/>
      <c r="Q58" s="482"/>
      <c r="R58" s="482"/>
      <c r="S58" s="482"/>
      <c r="T58" s="482"/>
      <c r="U58" s="483"/>
    </row>
    <row r="59" spans="2:21" s="84" customFormat="1" ht="28" customHeight="1">
      <c r="B59" s="104"/>
      <c r="E59" s="90"/>
      <c r="F59" s="90"/>
      <c r="G59" s="90"/>
      <c r="J59" s="169"/>
      <c r="K59" s="170"/>
      <c r="L59" s="116"/>
      <c r="M59" s="90"/>
      <c r="N59" s="90"/>
      <c r="O59" s="90"/>
      <c r="P59" s="90"/>
      <c r="U59" s="105"/>
    </row>
    <row r="60" spans="2:21" s="84" customFormat="1" ht="12" customHeight="1">
      <c r="B60" s="104"/>
      <c r="I60" s="117"/>
      <c r="J60" s="103"/>
      <c r="U60" s="105"/>
    </row>
    <row r="61" spans="2:21" s="84" customFormat="1" ht="11" customHeight="1">
      <c r="B61" s="104"/>
      <c r="I61" s="117"/>
      <c r="J61" s="103"/>
      <c r="U61" s="613"/>
    </row>
    <row r="62" spans="2:21" s="84" customFormat="1" ht="16" customHeight="1" thickBot="1">
      <c r="B62" s="118"/>
      <c r="C62" s="119"/>
      <c r="D62" s="119"/>
      <c r="E62" s="119"/>
      <c r="F62" s="119"/>
      <c r="G62" s="119"/>
      <c r="H62" s="119"/>
      <c r="I62" s="120"/>
      <c r="J62" s="120"/>
      <c r="K62" s="119"/>
      <c r="L62" s="119"/>
      <c r="M62" s="119"/>
      <c r="N62" s="119"/>
      <c r="O62" s="119"/>
      <c r="P62" s="119"/>
      <c r="Q62" s="119"/>
      <c r="R62" s="119"/>
      <c r="S62" s="119"/>
      <c r="T62" s="119"/>
      <c r="U62" s="614" t="str">
        <f>Info!O48</f>
        <v>Copyright © 2025 Clem Harrod. All rights reserved. ISBN: 978-1-7347452-6-9</v>
      </c>
    </row>
    <row r="63" spans="2:21" s="84" customFormat="1" ht="12.75" customHeight="1" thickTop="1"/>
    <row r="64" spans="2:21" s="84" customFormat="1" ht="12.75" customHeight="1"/>
    <row r="65" s="84" customFormat="1" ht="12" customHeight="1"/>
    <row r="66" s="84" customFormat="1" ht="12" customHeight="1"/>
    <row r="67" s="84" customFormat="1"/>
    <row r="68" s="84" customFormat="1" ht="12" customHeight="1"/>
    <row r="69" s="84" customFormat="1" ht="12" customHeight="1"/>
    <row r="70" s="84" customFormat="1" ht="12" customHeight="1"/>
    <row r="71" s="84" customFormat="1"/>
    <row r="72" s="84" customFormat="1"/>
    <row r="73" s="84" customFormat="1"/>
    <row r="74" s="84" customFormat="1"/>
    <row r="75" s="84" customFormat="1"/>
    <row r="76" s="84" customFormat="1"/>
    <row r="77" s="84" customFormat="1"/>
    <row r="78" s="84" customFormat="1"/>
    <row r="79" s="84" customFormat="1"/>
    <row r="80" s="84" customFormat="1"/>
    <row r="81" spans="31:31" s="84" customFormat="1"/>
    <row r="82" spans="31:31" s="84" customFormat="1"/>
    <row r="83" spans="31:31" s="84" customFormat="1"/>
    <row r="84" spans="31:31" s="84" customFormat="1" ht="15" customHeight="1"/>
    <row r="85" spans="31:31" s="84" customFormat="1"/>
    <row r="86" spans="31:31" s="84" customFormat="1"/>
    <row r="87" spans="31:31" s="84" customFormat="1"/>
    <row r="88" spans="31:31" s="84" customFormat="1"/>
    <row r="89" spans="31:31" s="84" customFormat="1"/>
    <row r="90" spans="31:31" s="84" customFormat="1"/>
    <row r="91" spans="31:31" s="84" customFormat="1"/>
    <row r="92" spans="31:31" s="84" customFormat="1"/>
    <row r="93" spans="31:31" s="84" customFormat="1"/>
    <row r="94" spans="31:31" s="84" customFormat="1"/>
    <row r="95" spans="31:31" s="84" customFormat="1"/>
    <row r="96" spans="31:31" s="84" customFormat="1">
      <c r="AE96" s="122"/>
    </row>
    <row r="97" spans="32:32" s="84" customFormat="1"/>
    <row r="98" spans="32:32" s="84" customFormat="1"/>
    <row r="99" spans="32:32" s="84" customFormat="1"/>
    <row r="100" spans="32:32" s="84" customFormat="1"/>
    <row r="101" spans="32:32" s="84" customFormat="1"/>
    <row r="102" spans="32:32" s="84" customFormat="1"/>
    <row r="103" spans="32:32" s="84" customFormat="1">
      <c r="AF103" s="122"/>
    </row>
    <row r="104" spans="32:32" s="84" customFormat="1"/>
    <row r="105" spans="32:32" s="84" customFormat="1"/>
    <row r="106" spans="32:32" s="84" customFormat="1"/>
    <row r="107" spans="32:32" s="84" customFormat="1"/>
    <row r="108" spans="32:32" s="84" customFormat="1"/>
    <row r="109" spans="32:32" s="84" customFormat="1"/>
    <row r="110" spans="32:32" s="84" customFormat="1"/>
    <row r="111" spans="32:32" s="84" customFormat="1"/>
    <row r="112" spans="32:32" s="84" customFormat="1"/>
    <row r="113" s="84" customFormat="1"/>
    <row r="114" s="84" customFormat="1"/>
    <row r="115" s="84" customFormat="1"/>
    <row r="116" s="84" customFormat="1"/>
    <row r="117" s="84" customFormat="1"/>
    <row r="118" s="84" customFormat="1"/>
    <row r="119" s="84" customFormat="1"/>
    <row r="120" s="84" customFormat="1"/>
    <row r="121" s="84" customFormat="1"/>
    <row r="122" s="84" customFormat="1"/>
    <row r="123" s="84" customFormat="1" ht="15" customHeight="1"/>
    <row r="124" s="84" customFormat="1"/>
    <row r="125" s="84" customFormat="1"/>
    <row r="126" s="84" customFormat="1"/>
    <row r="127" s="84" customFormat="1"/>
    <row r="128" s="84" customFormat="1"/>
    <row r="129" spans="7:31" ht="15" customHeight="1">
      <c r="X129" s="84"/>
    </row>
    <row r="130" spans="7:31">
      <c r="X130" s="84"/>
    </row>
    <row r="131" spans="7:31">
      <c r="X131" s="84"/>
    </row>
    <row r="132" spans="7:31">
      <c r="X132" s="84"/>
    </row>
    <row r="133" spans="7:31">
      <c r="G133" s="123"/>
      <c r="T133" s="124"/>
      <c r="X133" s="84"/>
      <c r="AE133" s="122"/>
    </row>
    <row r="134" spans="7:31">
      <c r="G134" s="123"/>
      <c r="R134" s="125"/>
      <c r="S134" s="125"/>
      <c r="T134" s="124"/>
      <c r="U134" s="122"/>
      <c r="X134" s="92"/>
      <c r="Y134" s="126"/>
      <c r="AA134" s="122"/>
      <c r="AB134" s="88"/>
    </row>
    <row r="135" spans="7:31">
      <c r="T135" s="127"/>
      <c r="U135" s="122"/>
      <c r="X135" s="92"/>
      <c r="Y135" s="122"/>
      <c r="AA135" s="122"/>
      <c r="AB135" s="88"/>
    </row>
    <row r="136" spans="7:31">
      <c r="T136" s="127"/>
      <c r="X136" s="128"/>
      <c r="Y136" s="129"/>
      <c r="Z136" s="129"/>
      <c r="AA136" s="122"/>
      <c r="AB136" s="130"/>
    </row>
    <row r="137" spans="7:31">
      <c r="T137" s="127"/>
      <c r="X137" s="128"/>
      <c r="Y137" s="126"/>
      <c r="Z137" s="126"/>
      <c r="AA137" s="122"/>
      <c r="AB137" s="130"/>
    </row>
    <row r="138" spans="7:31">
      <c r="T138" s="127"/>
      <c r="X138" s="128"/>
      <c r="Y138" s="126"/>
      <c r="Z138" s="126"/>
      <c r="AA138" s="122"/>
      <c r="AB138" s="88"/>
    </row>
    <row r="139" spans="7:31">
      <c r="T139" s="127"/>
      <c r="X139" s="128"/>
      <c r="Y139" s="129"/>
      <c r="Z139" s="129"/>
      <c r="AA139" s="122"/>
      <c r="AB139" s="88"/>
    </row>
    <row r="140" spans="7:31">
      <c r="T140" s="127"/>
      <c r="X140" s="128"/>
      <c r="Y140" s="126"/>
      <c r="Z140" s="126"/>
      <c r="AA140" s="122"/>
      <c r="AB140" s="88"/>
    </row>
    <row r="141" spans="7:31">
      <c r="T141" s="127"/>
      <c r="X141" s="128"/>
      <c r="Y141" s="122"/>
      <c r="Z141" s="129"/>
      <c r="AA141" s="122"/>
      <c r="AB141" s="88"/>
    </row>
    <row r="142" spans="7:31">
      <c r="T142" s="127"/>
      <c r="X142" s="128"/>
      <c r="Y142" s="122"/>
      <c r="Z142" s="129"/>
      <c r="AA142" s="122"/>
      <c r="AB142" s="131"/>
    </row>
    <row r="143" spans="7:31">
      <c r="T143" s="127"/>
      <c r="W143" s="128"/>
      <c r="X143" s="128"/>
      <c r="Y143" s="126"/>
      <c r="Z143" s="126"/>
      <c r="AA143" s="122"/>
      <c r="AB143" s="88"/>
    </row>
    <row r="144" spans="7:31">
      <c r="T144" s="127"/>
      <c r="X144" s="128"/>
      <c r="Y144" s="129"/>
      <c r="Z144" s="129"/>
      <c r="AA144" s="122"/>
      <c r="AB144" s="88"/>
    </row>
    <row r="145" spans="20:28">
      <c r="T145" s="127"/>
      <c r="W145" s="128"/>
      <c r="X145" s="128"/>
      <c r="Y145" s="128"/>
      <c r="Z145" s="129"/>
      <c r="AA145" s="122"/>
      <c r="AB145" s="88"/>
    </row>
    <row r="146" spans="20:28">
      <c r="T146" s="127"/>
      <c r="X146" s="128"/>
      <c r="Y146" s="126"/>
      <c r="Z146" s="126"/>
      <c r="AA146" s="122"/>
      <c r="AB146" s="88"/>
    </row>
    <row r="147" spans="20:28">
      <c r="T147" s="132"/>
      <c r="X147" s="128"/>
      <c r="Y147" s="126"/>
      <c r="Z147" s="126"/>
      <c r="AA147" s="122"/>
      <c r="AB147" s="88"/>
    </row>
    <row r="148" spans="20:28">
      <c r="T148" s="132"/>
      <c r="X148" s="128"/>
      <c r="Y148" s="129"/>
      <c r="Z148" s="129"/>
      <c r="AA148" s="122"/>
      <c r="AB148" s="88"/>
    </row>
    <row r="149" spans="20:28">
      <c r="T149" s="132"/>
      <c r="X149" s="128"/>
      <c r="Y149" s="122"/>
      <c r="AA149" s="122"/>
      <c r="AB149" s="88"/>
    </row>
    <row r="150" spans="20:28">
      <c r="T150" s="132"/>
      <c r="X150" s="128"/>
      <c r="Y150" s="126"/>
      <c r="Z150" s="126"/>
      <c r="AA150" s="122"/>
      <c r="AB150" s="88"/>
    </row>
    <row r="151" spans="20:28">
      <c r="T151" s="127"/>
      <c r="X151" s="128"/>
      <c r="Y151" s="126"/>
      <c r="Z151" s="126"/>
      <c r="AA151" s="122"/>
      <c r="AB151" s="133"/>
    </row>
    <row r="152" spans="20:28">
      <c r="T152" s="127"/>
      <c r="X152" s="128"/>
      <c r="Y152" s="126"/>
      <c r="Z152" s="126"/>
      <c r="AA152" s="122"/>
    </row>
    <row r="153" spans="20:28">
      <c r="T153" s="127"/>
      <c r="X153" s="128"/>
      <c r="Y153" s="126"/>
      <c r="Z153" s="126"/>
      <c r="AA153" s="122"/>
    </row>
    <row r="154" spans="20:28">
      <c r="T154" s="127"/>
      <c r="X154" s="128"/>
      <c r="Y154" s="126"/>
      <c r="Z154" s="126"/>
      <c r="AA154" s="122"/>
    </row>
    <row r="155" spans="20:28">
      <c r="T155" s="127"/>
      <c r="X155" s="128"/>
      <c r="AA155" s="122"/>
    </row>
    <row r="156" spans="20:28">
      <c r="T156" s="127"/>
      <c r="X156" s="128"/>
      <c r="AA156" s="122"/>
    </row>
    <row r="157" spans="20:28">
      <c r="T157" s="127"/>
      <c r="X157" s="128"/>
      <c r="Y157" s="122"/>
      <c r="AA157" s="122"/>
    </row>
    <row r="158" spans="20:28">
      <c r="T158" s="127"/>
      <c r="X158" s="128"/>
      <c r="Y158" s="122"/>
      <c r="AA158" s="122"/>
    </row>
    <row r="159" spans="20:28">
      <c r="T159" s="127"/>
      <c r="X159" s="128"/>
      <c r="Y159" s="122"/>
      <c r="Z159" s="129"/>
      <c r="AA159" s="122"/>
    </row>
    <row r="160" spans="20:28">
      <c r="T160" s="127"/>
      <c r="X160" s="128"/>
      <c r="Y160" s="122"/>
      <c r="AA160" s="122"/>
    </row>
    <row r="161" spans="20:29">
      <c r="T161" s="127"/>
      <c r="X161" s="128"/>
      <c r="Y161" s="126"/>
      <c r="Z161" s="126"/>
      <c r="AA161" s="122"/>
    </row>
    <row r="162" spans="20:29">
      <c r="T162" s="127"/>
      <c r="X162" s="128"/>
      <c r="Y162" s="122"/>
      <c r="Z162" s="134"/>
      <c r="AA162" s="122"/>
    </row>
    <row r="163" spans="20:29">
      <c r="T163" s="127"/>
      <c r="X163" s="128"/>
      <c r="Y163" s="135"/>
      <c r="Z163" s="135"/>
      <c r="AA163" s="122"/>
    </row>
    <row r="164" spans="20:29">
      <c r="T164" s="127"/>
      <c r="X164" s="128"/>
      <c r="Y164" s="135"/>
      <c r="Z164" s="135"/>
      <c r="AA164" s="122"/>
    </row>
    <row r="165" spans="20:29" ht="16">
      <c r="T165" s="136"/>
      <c r="X165" s="128"/>
      <c r="AA165" s="122"/>
    </row>
    <row r="166" spans="20:29" ht="16">
      <c r="T166" s="137"/>
      <c r="U166" s="136"/>
      <c r="V166" s="138"/>
      <c r="W166" s="138"/>
      <c r="X166" s="139"/>
    </row>
    <row r="167" spans="20:29">
      <c r="T167" s="137"/>
      <c r="U167" s="92"/>
      <c r="X167" s="84"/>
    </row>
    <row r="168" spans="20:29" ht="15">
      <c r="T168" s="140"/>
      <c r="U168" s="141"/>
      <c r="X168" s="84"/>
    </row>
    <row r="169" spans="20:29">
      <c r="T169" s="142"/>
      <c r="U169" s="92"/>
      <c r="X169" s="84"/>
      <c r="Y169" s="141"/>
    </row>
    <row r="170" spans="20:29">
      <c r="T170" s="142"/>
      <c r="U170" s="92"/>
      <c r="X170" s="84"/>
    </row>
    <row r="171" spans="20:29">
      <c r="U171" s="92"/>
      <c r="X171" s="84"/>
    </row>
    <row r="172" spans="20:29">
      <c r="X172" s="139"/>
    </row>
    <row r="173" spans="20:29">
      <c r="X173" s="143"/>
      <c r="Y173" s="122"/>
    </row>
    <row r="174" spans="20:29">
      <c r="X174" s="84"/>
    </row>
    <row r="175" spans="20:29">
      <c r="X175" s="84"/>
    </row>
    <row r="176" spans="20:29">
      <c r="X176" s="84"/>
      <c r="AC176" s="92"/>
    </row>
    <row r="177" spans="29:29" s="84" customFormat="1">
      <c r="AC177" s="92"/>
    </row>
    <row r="178" spans="29:29" s="84" customFormat="1">
      <c r="AC178" s="92"/>
    </row>
    <row r="179" spans="29:29" s="84" customFormat="1">
      <c r="AC179" s="92"/>
    </row>
    <row r="180" spans="29:29" s="84" customFormat="1">
      <c r="AC180" s="92"/>
    </row>
    <row r="181" spans="29:29" s="84" customFormat="1">
      <c r="AC181" s="92"/>
    </row>
    <row r="182" spans="29:29" s="84" customFormat="1">
      <c r="AC182" s="92"/>
    </row>
    <row r="183" spans="29:29" s="84" customFormat="1">
      <c r="AC183" s="92"/>
    </row>
    <row r="184" spans="29:29" s="84" customFormat="1">
      <c r="AC184" s="92"/>
    </row>
    <row r="185" spans="29:29" s="84" customFormat="1">
      <c r="AC185" s="92"/>
    </row>
    <row r="186" spans="29:29" s="84" customFormat="1">
      <c r="AC186" s="92"/>
    </row>
    <row r="187" spans="29:29" s="84" customFormat="1">
      <c r="AC187" s="92"/>
    </row>
    <row r="188" spans="29:29" s="84" customFormat="1">
      <c r="AC188" s="92"/>
    </row>
    <row r="189" spans="29:29" s="84" customFormat="1">
      <c r="AC189" s="92"/>
    </row>
    <row r="190" spans="29:29" s="84" customFormat="1">
      <c r="AC190" s="92"/>
    </row>
    <row r="191" spans="29:29" s="84" customFormat="1">
      <c r="AC191" s="92"/>
    </row>
    <row r="192" spans="29:29" s="84" customFormat="1">
      <c r="AC192" s="92"/>
    </row>
    <row r="193" spans="29:29" s="84" customFormat="1">
      <c r="AC193" s="92"/>
    </row>
    <row r="194" spans="29:29" s="84" customFormat="1">
      <c r="AC194" s="92"/>
    </row>
    <row r="195" spans="29:29" s="84" customFormat="1">
      <c r="AC195" s="92"/>
    </row>
    <row r="196" spans="29:29" s="84" customFormat="1">
      <c r="AC196" s="92"/>
    </row>
    <row r="197" spans="29:29" s="84" customFormat="1">
      <c r="AC197" s="92"/>
    </row>
    <row r="198" spans="29:29" s="84" customFormat="1">
      <c r="AC198" s="92"/>
    </row>
    <row r="199" spans="29:29" s="84" customFormat="1">
      <c r="AC199" s="92"/>
    </row>
    <row r="200" spans="29:29" s="84" customFormat="1">
      <c r="AC200" s="92"/>
    </row>
    <row r="201" spans="29:29" s="84" customFormat="1">
      <c r="AC201" s="92"/>
    </row>
    <row r="202" spans="29:29" s="84" customFormat="1">
      <c r="AC202" s="92"/>
    </row>
    <row r="203" spans="29:29" s="84" customFormat="1">
      <c r="AC203" s="92"/>
    </row>
    <row r="204" spans="29:29" s="84" customFormat="1">
      <c r="AC204" s="92"/>
    </row>
    <row r="205" spans="29:29" s="84" customFormat="1">
      <c r="AC205" s="92"/>
    </row>
    <row r="206" spans="29:29" s="84" customFormat="1">
      <c r="AC206" s="92"/>
    </row>
    <row r="207" spans="29:29" s="84" customFormat="1">
      <c r="AC207" s="92"/>
    </row>
    <row r="208" spans="29:29" s="84" customFormat="1">
      <c r="AC208" s="92"/>
    </row>
    <row r="209" spans="29:29" s="84" customFormat="1">
      <c r="AC209" s="92"/>
    </row>
    <row r="210" spans="29:29" s="84" customFormat="1">
      <c r="AC210" s="92"/>
    </row>
    <row r="211" spans="29:29" s="84" customFormat="1">
      <c r="AC211" s="92"/>
    </row>
    <row r="212" spans="29:29" s="84" customFormat="1">
      <c r="AC212" s="92"/>
    </row>
    <row r="213" spans="29:29" s="84" customFormat="1">
      <c r="AC213" s="92"/>
    </row>
    <row r="214" spans="29:29" s="84" customFormat="1">
      <c r="AC214" s="92"/>
    </row>
    <row r="215" spans="29:29" s="84" customFormat="1">
      <c r="AC215" s="92"/>
    </row>
    <row r="216" spans="29:29" s="84" customFormat="1">
      <c r="AC216" s="92"/>
    </row>
    <row r="217" spans="29:29" s="84" customFormat="1">
      <c r="AC217" s="92"/>
    </row>
    <row r="218" spans="29:29" s="84" customFormat="1">
      <c r="AC218" s="92"/>
    </row>
    <row r="219" spans="29:29" s="84" customFormat="1">
      <c r="AC219" s="92"/>
    </row>
    <row r="220" spans="29:29" s="84" customFormat="1">
      <c r="AC220" s="92"/>
    </row>
    <row r="221" spans="29:29" s="84" customFormat="1">
      <c r="AC221" s="92"/>
    </row>
    <row r="222" spans="29:29" s="84" customFormat="1">
      <c r="AC222" s="92"/>
    </row>
    <row r="223" spans="29:29" s="84" customFormat="1">
      <c r="AC223" s="92"/>
    </row>
    <row r="224" spans="29:29" s="84" customFormat="1">
      <c r="AC224" s="92"/>
    </row>
    <row r="225" spans="29:29" s="84" customFormat="1">
      <c r="AC225" s="92"/>
    </row>
    <row r="226" spans="29:29" s="84" customFormat="1">
      <c r="AC226" s="92"/>
    </row>
    <row r="227" spans="29:29" s="84" customFormat="1">
      <c r="AC227" s="92"/>
    </row>
    <row r="228" spans="29:29" s="84" customFormat="1">
      <c r="AC228" s="92"/>
    </row>
    <row r="229" spans="29:29" s="84" customFormat="1">
      <c r="AC229" s="92"/>
    </row>
    <row r="230" spans="29:29" s="84" customFormat="1">
      <c r="AC230" s="92"/>
    </row>
    <row r="231" spans="29:29" s="84" customFormat="1">
      <c r="AC231" s="92"/>
    </row>
    <row r="232" spans="29:29" s="84" customFormat="1">
      <c r="AC232" s="92"/>
    </row>
    <row r="233" spans="29:29" s="84" customFormat="1">
      <c r="AC233" s="92"/>
    </row>
    <row r="234" spans="29:29" s="84" customFormat="1">
      <c r="AC234" s="92"/>
    </row>
    <row r="235" spans="29:29" s="84" customFormat="1">
      <c r="AC235" s="92"/>
    </row>
    <row r="236" spans="29:29" s="84" customFormat="1">
      <c r="AC236" s="92"/>
    </row>
    <row r="237" spans="29:29" s="84" customFormat="1">
      <c r="AC237" s="92"/>
    </row>
    <row r="238" spans="29:29" s="84" customFormat="1">
      <c r="AC238" s="92"/>
    </row>
    <row r="239" spans="29:29" s="84" customFormat="1">
      <c r="AC239" s="92"/>
    </row>
    <row r="240" spans="29:29" s="84" customFormat="1">
      <c r="AC240" s="92"/>
    </row>
    <row r="241" spans="29:29" s="84" customFormat="1">
      <c r="AC241" s="92"/>
    </row>
    <row r="242" spans="29:29" s="84" customFormat="1">
      <c r="AC242" s="92"/>
    </row>
    <row r="243" spans="29:29" s="84" customFormat="1">
      <c r="AC243" s="92"/>
    </row>
    <row r="244" spans="29:29" s="84" customFormat="1">
      <c r="AC244" s="92"/>
    </row>
    <row r="245" spans="29:29" s="84" customFormat="1">
      <c r="AC245" s="92"/>
    </row>
    <row r="246" spans="29:29" s="84" customFormat="1">
      <c r="AC246" s="92"/>
    </row>
    <row r="247" spans="29:29" s="84" customFormat="1">
      <c r="AC247" s="92"/>
    </row>
    <row r="248" spans="29:29" s="84" customFormat="1">
      <c r="AC248" s="92"/>
    </row>
    <row r="249" spans="29:29" s="84" customFormat="1">
      <c r="AC249" s="92"/>
    </row>
    <row r="250" spans="29:29" s="84" customFormat="1">
      <c r="AC250" s="92"/>
    </row>
    <row r="251" spans="29:29" s="84" customFormat="1">
      <c r="AC251" s="92"/>
    </row>
    <row r="252" spans="29:29" s="84" customFormat="1">
      <c r="AC252" s="92"/>
    </row>
    <row r="253" spans="29:29" s="84" customFormat="1">
      <c r="AC253" s="92"/>
    </row>
    <row r="254" spans="29:29" s="84" customFormat="1">
      <c r="AC254" s="92"/>
    </row>
    <row r="255" spans="29:29" s="84" customFormat="1">
      <c r="AC255" s="92"/>
    </row>
    <row r="256" spans="29:29" s="84" customFormat="1">
      <c r="AC256" s="92"/>
    </row>
    <row r="257" spans="29:29" s="84" customFormat="1">
      <c r="AC257" s="92"/>
    </row>
    <row r="258" spans="29:29" s="84" customFormat="1">
      <c r="AC258" s="92"/>
    </row>
    <row r="259" spans="29:29" s="84" customFormat="1">
      <c r="AC259" s="92"/>
    </row>
    <row r="260" spans="29:29" s="84" customFormat="1">
      <c r="AC260" s="92"/>
    </row>
    <row r="261" spans="29:29" s="84" customFormat="1">
      <c r="AC261" s="92"/>
    </row>
    <row r="262" spans="29:29" s="84" customFormat="1">
      <c r="AC262" s="92"/>
    </row>
    <row r="263" spans="29:29" s="84" customFormat="1">
      <c r="AC263" s="92"/>
    </row>
    <row r="264" spans="29:29" s="84" customFormat="1">
      <c r="AC264" s="92"/>
    </row>
    <row r="265" spans="29:29" s="84" customFormat="1">
      <c r="AC265" s="92"/>
    </row>
    <row r="266" spans="29:29" s="84" customFormat="1">
      <c r="AC266" s="92"/>
    </row>
    <row r="267" spans="29:29" s="84" customFormat="1">
      <c r="AC267" s="92"/>
    </row>
    <row r="268" spans="29:29" s="84" customFormat="1">
      <c r="AC268" s="92"/>
    </row>
    <row r="269" spans="29:29" s="84" customFormat="1">
      <c r="AC269" s="92"/>
    </row>
    <row r="270" spans="29:29" s="84" customFormat="1">
      <c r="AC270" s="92"/>
    </row>
    <row r="271" spans="29:29" s="84" customFormat="1">
      <c r="AC271" s="92"/>
    </row>
    <row r="272" spans="29:29" s="84" customFormat="1">
      <c r="AC272" s="92"/>
    </row>
    <row r="273" spans="29:29" s="84" customFormat="1">
      <c r="AC273" s="92"/>
    </row>
    <row r="274" spans="29:29" s="84" customFormat="1">
      <c r="AC274" s="92"/>
    </row>
    <row r="275" spans="29:29" s="84" customFormat="1">
      <c r="AC275" s="92"/>
    </row>
    <row r="276" spans="29:29" s="84" customFormat="1">
      <c r="AC276" s="92"/>
    </row>
    <row r="277" spans="29:29" s="84" customFormat="1">
      <c r="AC277" s="92"/>
    </row>
    <row r="278" spans="29:29" s="84" customFormat="1">
      <c r="AC278" s="92"/>
    </row>
    <row r="279" spans="29:29" s="84" customFormat="1">
      <c r="AC279" s="92"/>
    </row>
    <row r="280" spans="29:29" s="84" customFormat="1">
      <c r="AC280" s="92"/>
    </row>
    <row r="281" spans="29:29" s="84" customFormat="1">
      <c r="AC281" s="92"/>
    </row>
    <row r="282" spans="29:29" s="84" customFormat="1">
      <c r="AC282" s="92"/>
    </row>
    <row r="283" spans="29:29" s="84" customFormat="1">
      <c r="AC283" s="92"/>
    </row>
    <row r="284" spans="29:29" s="84" customFormat="1">
      <c r="AC284" s="92"/>
    </row>
    <row r="285" spans="29:29" s="84" customFormat="1">
      <c r="AC285" s="92"/>
    </row>
    <row r="286" spans="29:29" s="84" customFormat="1">
      <c r="AC286" s="92"/>
    </row>
    <row r="287" spans="29:29" s="84" customFormat="1">
      <c r="AC287" s="92"/>
    </row>
    <row r="288" spans="29:29" s="84" customFormat="1">
      <c r="AC288" s="92"/>
    </row>
    <row r="289" spans="29:29" s="84" customFormat="1">
      <c r="AC289" s="92"/>
    </row>
    <row r="290" spans="29:29" s="84" customFormat="1">
      <c r="AC290" s="92"/>
    </row>
    <row r="291" spans="29:29" s="84" customFormat="1">
      <c r="AC291" s="92"/>
    </row>
    <row r="292" spans="29:29" s="84" customFormat="1">
      <c r="AC292" s="92"/>
    </row>
    <row r="293" spans="29:29" s="84" customFormat="1">
      <c r="AC293" s="92"/>
    </row>
    <row r="294" spans="29:29" s="84" customFormat="1">
      <c r="AC294" s="92"/>
    </row>
    <row r="295" spans="29:29" s="84" customFormat="1">
      <c r="AC295" s="92"/>
    </row>
    <row r="296" spans="29:29" s="84" customFormat="1">
      <c r="AC296" s="92"/>
    </row>
    <row r="297" spans="29:29" s="84" customFormat="1">
      <c r="AC297" s="92"/>
    </row>
    <row r="298" spans="29:29" s="84" customFormat="1">
      <c r="AC298" s="92"/>
    </row>
    <row r="299" spans="29:29" s="84" customFormat="1">
      <c r="AC299" s="92"/>
    </row>
    <row r="300" spans="29:29" s="84" customFormat="1">
      <c r="AC300" s="92"/>
    </row>
  </sheetData>
  <sheetProtection algorithmName="SHA-512" hashValue="Lgh6gqqs+zK5f4AUc534jllhUtFigrseR25SJkSRsLgMKravbQNwvBaWCLDJlKpBISpxUh0u4N2xKLwxIn1UWw==" saltValue="UWSn00s+YPanLLW/gery4g==" spinCount="100000" sheet="1" objects="1" scenarios="1" selectLockedCells="1"/>
  <mergeCells count="94">
    <mergeCell ref="G44:I44"/>
    <mergeCell ref="L44:P44"/>
    <mergeCell ref="G45:I45"/>
    <mergeCell ref="L45:P45"/>
    <mergeCell ref="G46:I46"/>
    <mergeCell ref="L46:P46"/>
    <mergeCell ref="G48:I48"/>
    <mergeCell ref="G36:I36"/>
    <mergeCell ref="L36:P36"/>
    <mergeCell ref="G37:I37"/>
    <mergeCell ref="L37:P37"/>
    <mergeCell ref="L40:P40"/>
    <mergeCell ref="G38:I38"/>
    <mergeCell ref="L38:P38"/>
    <mergeCell ref="G39:I39"/>
    <mergeCell ref="L39:P39"/>
    <mergeCell ref="G40:I40"/>
    <mergeCell ref="G43:I43"/>
    <mergeCell ref="L43:P43"/>
    <mergeCell ref="G41:I41"/>
    <mergeCell ref="L41:P41"/>
    <mergeCell ref="G42:I42"/>
    <mergeCell ref="R32:T33"/>
    <mergeCell ref="G33:I33"/>
    <mergeCell ref="L33:P33"/>
    <mergeCell ref="G47:I47"/>
    <mergeCell ref="L47:P47"/>
    <mergeCell ref="R37:U52"/>
    <mergeCell ref="L42:P42"/>
    <mergeCell ref="G52:I52"/>
    <mergeCell ref="L52:P52"/>
    <mergeCell ref="L48:P48"/>
    <mergeCell ref="G49:I49"/>
    <mergeCell ref="L49:P49"/>
    <mergeCell ref="G50:I50"/>
    <mergeCell ref="L50:P50"/>
    <mergeCell ref="G51:I51"/>
    <mergeCell ref="L51:P51"/>
    <mergeCell ref="B34:B35"/>
    <mergeCell ref="G34:I34"/>
    <mergeCell ref="L34:P34"/>
    <mergeCell ref="R34:T35"/>
    <mergeCell ref="G35:I35"/>
    <mergeCell ref="L35:P35"/>
    <mergeCell ref="G30:I30"/>
    <mergeCell ref="L30:P30"/>
    <mergeCell ref="G31:I31"/>
    <mergeCell ref="L31:P31"/>
    <mergeCell ref="B32:B33"/>
    <mergeCell ref="G32:I32"/>
    <mergeCell ref="L32:P32"/>
    <mergeCell ref="G29:I29"/>
    <mergeCell ref="L29:P29"/>
    <mergeCell ref="C21:D21"/>
    <mergeCell ref="R22:T23"/>
    <mergeCell ref="U22:U23"/>
    <mergeCell ref="J26:K26"/>
    <mergeCell ref="G27:I27"/>
    <mergeCell ref="L27:P27"/>
    <mergeCell ref="G28:I28"/>
    <mergeCell ref="L28:P28"/>
    <mergeCell ref="C12:D12"/>
    <mergeCell ref="C13:D13"/>
    <mergeCell ref="B24:B25"/>
    <mergeCell ref="R24:T25"/>
    <mergeCell ref="U24:U25"/>
    <mergeCell ref="C15:D15"/>
    <mergeCell ref="C16:D16"/>
    <mergeCell ref="C17:D17"/>
    <mergeCell ref="C18:D18"/>
    <mergeCell ref="C19:D19"/>
    <mergeCell ref="C20:D20"/>
    <mergeCell ref="C14:D14"/>
    <mergeCell ref="P3:P4"/>
    <mergeCell ref="Q3:Q4"/>
    <mergeCell ref="C5:D5"/>
    <mergeCell ref="C6:D6"/>
    <mergeCell ref="C7:D7"/>
    <mergeCell ref="N3:N4"/>
    <mergeCell ref="O3:O4"/>
    <mergeCell ref="I3:I4"/>
    <mergeCell ref="J3:J4"/>
    <mergeCell ref="L3:L4"/>
    <mergeCell ref="M3:M4"/>
    <mergeCell ref="F3:F4"/>
    <mergeCell ref="G3:G4"/>
    <mergeCell ref="H3:H4"/>
    <mergeCell ref="C2:D4"/>
    <mergeCell ref="C9:D9"/>
    <mergeCell ref="C10:D10"/>
    <mergeCell ref="C11:D11"/>
    <mergeCell ref="B2:B4"/>
    <mergeCell ref="E3:E4"/>
    <mergeCell ref="C8:D8"/>
  </mergeCells>
  <conditionalFormatting sqref="B6">
    <cfRule type="expression" dxfId="51" priority="7">
      <formula>$L$6&gt;0</formula>
    </cfRule>
  </conditionalFormatting>
  <conditionalFormatting sqref="B7">
    <cfRule type="expression" dxfId="50" priority="8">
      <formula>$L$7&gt;0</formula>
    </cfRule>
  </conditionalFormatting>
  <conditionalFormatting sqref="B8">
    <cfRule type="expression" dxfId="49" priority="9" stopIfTrue="1">
      <formula>$L$8&gt;0</formula>
    </cfRule>
  </conditionalFormatting>
  <conditionalFormatting sqref="B9">
    <cfRule type="expression" dxfId="48" priority="10" stopIfTrue="1">
      <formula>$L$9&gt;0</formula>
    </cfRule>
  </conditionalFormatting>
  <conditionalFormatting sqref="B10">
    <cfRule type="expression" dxfId="47" priority="11">
      <formula>$L$10&gt;0</formula>
    </cfRule>
  </conditionalFormatting>
  <conditionalFormatting sqref="B11">
    <cfRule type="expression" dxfId="46" priority="12">
      <formula>$L$11&gt;0</formula>
    </cfRule>
  </conditionalFormatting>
  <conditionalFormatting sqref="B12">
    <cfRule type="expression" dxfId="45" priority="13" stopIfTrue="1">
      <formula>$L$12&gt;0</formula>
    </cfRule>
  </conditionalFormatting>
  <conditionalFormatting sqref="B13">
    <cfRule type="expression" dxfId="44" priority="14">
      <formula>$L$13&gt;0</formula>
    </cfRule>
  </conditionalFormatting>
  <conditionalFormatting sqref="B14">
    <cfRule type="expression" dxfId="43" priority="15" stopIfTrue="1">
      <formula>$L$14&gt;0</formula>
    </cfRule>
  </conditionalFormatting>
  <conditionalFormatting sqref="B15">
    <cfRule type="expression" dxfId="42" priority="16" stopIfTrue="1">
      <formula>$L$15&gt;0</formula>
    </cfRule>
  </conditionalFormatting>
  <conditionalFormatting sqref="B16">
    <cfRule type="expression" dxfId="41" priority="17" stopIfTrue="1">
      <formula>$L$16&gt;0</formula>
    </cfRule>
  </conditionalFormatting>
  <conditionalFormatting sqref="B17">
    <cfRule type="expression" dxfId="40" priority="18">
      <formula>$L$17&gt;0</formula>
    </cfRule>
  </conditionalFormatting>
  <conditionalFormatting sqref="B18">
    <cfRule type="expression" dxfId="39" priority="19" stopIfTrue="1">
      <formula>$L$18&gt;0</formula>
    </cfRule>
  </conditionalFormatting>
  <conditionalFormatting sqref="B19">
    <cfRule type="expression" dxfId="38" priority="6">
      <formula>$L$19&gt;0</formula>
    </cfRule>
  </conditionalFormatting>
  <conditionalFormatting sqref="B20">
    <cfRule type="expression" dxfId="37" priority="5">
      <formula>$L$20&gt;0</formula>
    </cfRule>
  </conditionalFormatting>
  <conditionalFormatting sqref="C2:D4">
    <cfRule type="cellIs" dxfId="36" priority="1" operator="equal">
      <formula>0</formula>
    </cfRule>
  </conditionalFormatting>
  <conditionalFormatting sqref="O22:O23">
    <cfRule type="expression" dxfId="35" priority="4">
      <formula>$K$6=$AC$3</formula>
    </cfRule>
  </conditionalFormatting>
  <conditionalFormatting sqref="R24:T25">
    <cfRule type="expression" dxfId="34" priority="2" stopIfTrue="1">
      <formula>$U$24&gt;0</formula>
    </cfRule>
  </conditionalFormatting>
  <conditionalFormatting sqref="U24:U25">
    <cfRule type="cellIs" dxfId="33" priority="3" operator="greaterThan">
      <formula>0</formula>
    </cfRule>
  </conditionalFormatting>
  <hyperlinks>
    <hyperlink ref="I58" r:id="rId1" display="Click Here, or visit www." xr:uid="{B8693B29-2267-A14E-A887-45FC3EC56E38}"/>
    <hyperlink ref="H58" r:id="rId2" xr:uid="{76F1A7B3-3BDA-7F46-8472-5C282B3CDF7A}"/>
  </hyperlinks>
  <pageMargins left="0.7" right="0.7" top="0.75" bottom="0.75" header="0.3" footer="0.3"/>
  <pageSetup scale="40" orientation="landscape" horizontalDpi="4294967292" verticalDpi="429496729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95CC8-1BC7-0647-B730-B782ECED1786}">
  <sheetPr>
    <tabColor rgb="FFE5E112"/>
    <pageSetUpPr fitToPage="1"/>
  </sheetPr>
  <dimension ref="B1:AF298"/>
  <sheetViews>
    <sheetView showRowColHeaders="0" zoomScale="97" zoomScaleNormal="97" zoomScaleSheetLayoutView="100" zoomScalePageLayoutView="110" workbookViewId="0">
      <selection activeCell="B6" sqref="B6"/>
    </sheetView>
  </sheetViews>
  <sheetFormatPr baseColWidth="10" defaultColWidth="8" defaultRowHeight="13"/>
  <cols>
    <col min="1" max="1" width="2.6640625" style="84" customWidth="1"/>
    <col min="2" max="2" width="41.6640625" style="84" customWidth="1"/>
    <col min="3" max="3" width="5.1640625" style="84" customWidth="1"/>
    <col min="4" max="4" width="9.1640625" style="84" customWidth="1"/>
    <col min="5" max="7" width="14.1640625" style="84" customWidth="1"/>
    <col min="8" max="8" width="15" style="84" customWidth="1"/>
    <col min="9" max="10" width="13.33203125" style="84" customWidth="1"/>
    <col min="11" max="11" width="15" style="84" customWidth="1"/>
    <col min="12" max="12" width="13.33203125" style="84" customWidth="1"/>
    <col min="13" max="14" width="13.5" style="84" customWidth="1"/>
    <col min="15" max="15" width="11.6640625" style="84" customWidth="1"/>
    <col min="16" max="17" width="12.5" style="84" customWidth="1"/>
    <col min="18" max="20" width="13.33203125" style="84" customWidth="1"/>
    <col min="21" max="21" width="15" style="84" customWidth="1"/>
    <col min="22" max="22" width="20" style="84" bestFit="1" customWidth="1"/>
    <col min="23" max="23" width="16" style="84" customWidth="1"/>
    <col min="24" max="24" width="15.5" style="85" customWidth="1"/>
    <col min="25" max="25" width="44.5" style="84" bestFit="1" customWidth="1"/>
    <col min="26" max="26" width="14.33203125" style="84" bestFit="1" customWidth="1"/>
    <col min="27" max="27" width="16.33203125" style="84" customWidth="1"/>
    <col min="28" max="28" width="8.5" style="84" bestFit="1" customWidth="1"/>
    <col min="29" max="29" width="44.83203125" style="84" hidden="1" customWidth="1"/>
    <col min="30" max="30" width="9" style="84" bestFit="1" customWidth="1"/>
    <col min="31" max="33" width="8" style="84"/>
    <col min="34" max="34" width="9.33203125" style="84" bestFit="1" customWidth="1"/>
    <col min="35" max="16384" width="8" style="84"/>
  </cols>
  <sheetData>
    <row r="1" spans="2:29" ht="106" customHeight="1" thickTop="1">
      <c r="B1" s="82"/>
      <c r="C1" s="83"/>
      <c r="D1" s="83"/>
      <c r="E1" s="83"/>
      <c r="F1" s="83"/>
      <c r="G1" s="83"/>
      <c r="H1" s="83"/>
      <c r="I1" s="83"/>
      <c r="J1" s="83"/>
      <c r="K1" s="83"/>
      <c r="L1" s="83"/>
      <c r="M1" s="83"/>
      <c r="N1" s="83"/>
      <c r="O1" s="83"/>
      <c r="P1" s="83"/>
      <c r="Q1" s="83"/>
      <c r="R1" s="83"/>
      <c r="S1" s="83"/>
      <c r="T1" s="83"/>
      <c r="U1" s="163"/>
    </row>
    <row r="2" spans="2:29" ht="32" customHeight="1">
      <c r="B2" s="916" t="s">
        <v>247</v>
      </c>
      <c r="C2" s="881">
        <f>Info!L11</f>
        <v>2025</v>
      </c>
      <c r="D2" s="881"/>
      <c r="E2" s="86"/>
      <c r="F2" s="86"/>
      <c r="G2" s="86"/>
      <c r="H2" s="86"/>
      <c r="I2" s="86"/>
      <c r="J2" s="86"/>
      <c r="K2" s="86"/>
      <c r="L2" s="86"/>
      <c r="M2" s="86"/>
      <c r="N2" s="86"/>
      <c r="O2" s="86"/>
      <c r="P2" s="86"/>
      <c r="Q2" s="86"/>
      <c r="R2" s="87"/>
      <c r="S2" s="86"/>
      <c r="T2" s="86"/>
      <c r="U2" s="162"/>
    </row>
    <row r="3" spans="2:29" ht="52" customHeight="1">
      <c r="B3" s="916"/>
      <c r="C3" s="881"/>
      <c r="D3" s="881"/>
      <c r="E3" s="642"/>
      <c r="F3" s="642"/>
      <c r="G3" s="642"/>
      <c r="H3" s="642"/>
      <c r="I3" s="642"/>
      <c r="J3" s="642"/>
      <c r="K3" s="147"/>
      <c r="L3" s="642"/>
      <c r="M3" s="642"/>
      <c r="N3" s="642"/>
      <c r="O3" s="642"/>
      <c r="P3" s="642"/>
      <c r="Q3" s="642"/>
      <c r="R3" s="148"/>
      <c r="S3" s="148"/>
      <c r="T3" s="164" t="str">
        <f>Info!N3</f>
        <v>v 4.01 /</v>
      </c>
      <c r="U3" s="165">
        <f>Info!O3</f>
        <v>2025</v>
      </c>
      <c r="W3" s="85"/>
      <c r="X3" s="84"/>
      <c r="AC3" s="88">
        <f>K4+0</f>
        <v>30</v>
      </c>
    </row>
    <row r="4" spans="2:29" s="89" customFormat="1" ht="15" customHeight="1">
      <c r="B4" s="917"/>
      <c r="C4" s="882"/>
      <c r="D4" s="882"/>
      <c r="E4" s="643"/>
      <c r="F4" s="643"/>
      <c r="G4" s="643"/>
      <c r="H4" s="643"/>
      <c r="I4" s="643"/>
      <c r="J4" s="643"/>
      <c r="K4" s="427">
        <v>30</v>
      </c>
      <c r="L4" s="643"/>
      <c r="M4" s="643"/>
      <c r="N4" s="643"/>
      <c r="O4" s="643"/>
      <c r="P4" s="643"/>
      <c r="Q4" s="643"/>
      <c r="R4" s="145">
        <f>'Breakdown '!I112</f>
        <v>0.25</v>
      </c>
      <c r="S4" s="145">
        <f>'Breakdown '!I113</f>
        <v>0.1</v>
      </c>
      <c r="T4" s="145">
        <f>'Breakdown '!I114</f>
        <v>0.05</v>
      </c>
      <c r="U4" s="428"/>
    </row>
    <row r="5" spans="2:29" s="90" customFormat="1" ht="32" customHeight="1" thickBot="1">
      <c r="B5" s="429" t="s">
        <v>54</v>
      </c>
      <c r="C5" s="821" t="s">
        <v>6</v>
      </c>
      <c r="D5" s="822"/>
      <c r="E5" s="70" t="s">
        <v>88</v>
      </c>
      <c r="F5" s="71" t="s">
        <v>89</v>
      </c>
      <c r="G5" s="72" t="s">
        <v>7</v>
      </c>
      <c r="H5" s="73" t="s">
        <v>8</v>
      </c>
      <c r="I5" s="74" t="s">
        <v>94</v>
      </c>
      <c r="J5" s="75" t="s">
        <v>95</v>
      </c>
      <c r="K5" s="75" t="s">
        <v>93</v>
      </c>
      <c r="L5" s="76" t="s">
        <v>9</v>
      </c>
      <c r="M5" s="71" t="s">
        <v>11</v>
      </c>
      <c r="N5" s="71" t="s">
        <v>10</v>
      </c>
      <c r="O5" s="74" t="s">
        <v>216</v>
      </c>
      <c r="P5" s="70" t="s">
        <v>12</v>
      </c>
      <c r="Q5" s="77" t="s">
        <v>13</v>
      </c>
      <c r="R5" s="70" t="str">
        <f>'Breakdown '!J112</f>
        <v>Taxes</v>
      </c>
      <c r="S5" s="71" t="str">
        <f>'Breakdown '!J113</f>
        <v>Cushion</v>
      </c>
      <c r="T5" s="78" t="str">
        <f>'Breakdown '!J114</f>
        <v>Retirement</v>
      </c>
      <c r="U5" s="79" t="s">
        <v>14</v>
      </c>
    </row>
    <row r="6" spans="2:29" ht="16" customHeight="1">
      <c r="B6" s="430" t="s">
        <v>167</v>
      </c>
      <c r="C6" s="823">
        <f>JAN!C21</f>
        <v>0</v>
      </c>
      <c r="D6" s="824"/>
      <c r="E6" s="431">
        <f>JAN!E21</f>
        <v>0</v>
      </c>
      <c r="F6" s="432">
        <f>JAN!F21</f>
        <v>0</v>
      </c>
      <c r="G6" s="433">
        <f>JAN!G21</f>
        <v>0</v>
      </c>
      <c r="H6" s="434">
        <f>JAN!H21</f>
        <v>0</v>
      </c>
      <c r="I6" s="321" t="s">
        <v>147</v>
      </c>
      <c r="J6" s="435" t="s">
        <v>147</v>
      </c>
      <c r="K6" s="435" t="s">
        <v>147</v>
      </c>
      <c r="L6" s="436" t="s">
        <v>147</v>
      </c>
      <c r="M6" s="434">
        <f>JAN!M21</f>
        <v>0</v>
      </c>
      <c r="N6" s="437">
        <f>JAN!N21</f>
        <v>0</v>
      </c>
      <c r="O6" s="438">
        <f>JAN!O21</f>
        <v>0</v>
      </c>
      <c r="P6" s="434">
        <f>JAN!P21</f>
        <v>0</v>
      </c>
      <c r="Q6" s="438">
        <f>JAN!Q21</f>
        <v>0</v>
      </c>
      <c r="R6" s="431">
        <f>JAN!R21</f>
        <v>0</v>
      </c>
      <c r="S6" s="431">
        <f>JAN!S21</f>
        <v>0</v>
      </c>
      <c r="T6" s="431">
        <f>JAN!T21</f>
        <v>0</v>
      </c>
      <c r="U6" s="439">
        <f>JAN!U21</f>
        <v>0</v>
      </c>
      <c r="W6" s="85"/>
      <c r="X6" s="91"/>
      <c r="Y6" s="91"/>
      <c r="Z6" s="91"/>
      <c r="AA6" s="91"/>
      <c r="AB6" s="92"/>
    </row>
    <row r="7" spans="2:29" ht="16" customHeight="1">
      <c r="B7" s="430" t="s">
        <v>180</v>
      </c>
      <c r="C7" s="825">
        <f>FEB!C21</f>
        <v>0</v>
      </c>
      <c r="D7" s="826"/>
      <c r="E7" s="440">
        <f>FEB!E21</f>
        <v>0</v>
      </c>
      <c r="F7" s="441">
        <f>FEB!F21</f>
        <v>0</v>
      </c>
      <c r="G7" s="441">
        <f>FEB!G21</f>
        <v>0</v>
      </c>
      <c r="H7" s="442">
        <f>FEB!H21</f>
        <v>0</v>
      </c>
      <c r="I7" s="320" t="s">
        <v>147</v>
      </c>
      <c r="J7" s="443" t="s">
        <v>147</v>
      </c>
      <c r="K7" s="443" t="s">
        <v>147</v>
      </c>
      <c r="L7" s="443" t="s">
        <v>147</v>
      </c>
      <c r="M7" s="442">
        <f>FEB!M21</f>
        <v>0</v>
      </c>
      <c r="N7" s="444">
        <f>FEB!N21</f>
        <v>0</v>
      </c>
      <c r="O7" s="445">
        <f>FEB!O21</f>
        <v>0</v>
      </c>
      <c r="P7" s="442">
        <f>FEB!P21</f>
        <v>0</v>
      </c>
      <c r="Q7" s="445">
        <f>FEB!Q21</f>
        <v>0</v>
      </c>
      <c r="R7" s="440">
        <f>FEB!R21</f>
        <v>0</v>
      </c>
      <c r="S7" s="440">
        <f>FEB!S21</f>
        <v>0</v>
      </c>
      <c r="T7" s="440">
        <f>FEB!T21</f>
        <v>0</v>
      </c>
      <c r="U7" s="446">
        <f>FEB!U21</f>
        <v>0</v>
      </c>
      <c r="W7" s="85"/>
      <c r="X7" s="91"/>
      <c r="Y7" s="91"/>
      <c r="Z7" s="91"/>
      <c r="AA7" s="91"/>
      <c r="AB7" s="92"/>
    </row>
    <row r="8" spans="2:29" ht="16" customHeight="1">
      <c r="B8" s="430" t="s">
        <v>179</v>
      </c>
      <c r="C8" s="811">
        <f>MAR!C21</f>
        <v>0</v>
      </c>
      <c r="D8" s="812"/>
      <c r="E8" s="431">
        <f>MAR!E21</f>
        <v>0</v>
      </c>
      <c r="F8" s="433">
        <f>MAR!F21</f>
        <v>0</v>
      </c>
      <c r="G8" s="433">
        <f>MAR!G21</f>
        <v>0</v>
      </c>
      <c r="H8" s="434">
        <f>MAR!H21</f>
        <v>0</v>
      </c>
      <c r="I8" s="321" t="s">
        <v>147</v>
      </c>
      <c r="J8" s="436" t="s">
        <v>147</v>
      </c>
      <c r="K8" s="436" t="s">
        <v>147</v>
      </c>
      <c r="L8" s="436" t="s">
        <v>147</v>
      </c>
      <c r="M8" s="434">
        <f>MAR!M21</f>
        <v>0</v>
      </c>
      <c r="N8" s="447">
        <f>MAR!N21</f>
        <v>0</v>
      </c>
      <c r="O8" s="438">
        <f>MAR!O21</f>
        <v>0</v>
      </c>
      <c r="P8" s="434">
        <f>MAR!P21</f>
        <v>0</v>
      </c>
      <c r="Q8" s="438">
        <f>MAR!Q21</f>
        <v>0</v>
      </c>
      <c r="R8" s="431">
        <f>MAR!R21</f>
        <v>0</v>
      </c>
      <c r="S8" s="431">
        <f>MAR!S21</f>
        <v>0</v>
      </c>
      <c r="T8" s="431">
        <f>MAR!T21</f>
        <v>0</v>
      </c>
      <c r="U8" s="439">
        <f>MAR!U21</f>
        <v>0</v>
      </c>
      <c r="W8" s="85"/>
      <c r="X8" s="91"/>
      <c r="Y8" s="91"/>
      <c r="Z8" s="91"/>
      <c r="AA8" s="91"/>
      <c r="AB8" s="92"/>
    </row>
    <row r="9" spans="2:29" ht="16" customHeight="1">
      <c r="B9" s="430" t="s">
        <v>178</v>
      </c>
      <c r="C9" s="825">
        <f>ARL!C21</f>
        <v>0</v>
      </c>
      <c r="D9" s="826"/>
      <c r="E9" s="440">
        <f>ARL!E21</f>
        <v>0</v>
      </c>
      <c r="F9" s="441">
        <f>ARL!F21</f>
        <v>0</v>
      </c>
      <c r="G9" s="441">
        <f>ARL!G21</f>
        <v>0</v>
      </c>
      <c r="H9" s="442">
        <f>ARL!H21</f>
        <v>0</v>
      </c>
      <c r="I9" s="320" t="s">
        <v>147</v>
      </c>
      <c r="J9" s="443" t="s">
        <v>147</v>
      </c>
      <c r="K9" s="443" t="s">
        <v>147</v>
      </c>
      <c r="L9" s="443" t="s">
        <v>147</v>
      </c>
      <c r="M9" s="442">
        <f>ARL!M21</f>
        <v>0</v>
      </c>
      <c r="N9" s="444">
        <f>ARL!N21</f>
        <v>0</v>
      </c>
      <c r="O9" s="445">
        <f>ARL!O21</f>
        <v>0</v>
      </c>
      <c r="P9" s="442">
        <f>ARL!P21</f>
        <v>0</v>
      </c>
      <c r="Q9" s="445">
        <f>ARL!Q21</f>
        <v>0</v>
      </c>
      <c r="R9" s="440">
        <f>ARL!R21</f>
        <v>0</v>
      </c>
      <c r="S9" s="440">
        <f>ARL!S21</f>
        <v>0</v>
      </c>
      <c r="T9" s="440">
        <f>ARL!T21</f>
        <v>0</v>
      </c>
      <c r="U9" s="446">
        <f>ARL!U21</f>
        <v>0</v>
      </c>
      <c r="W9" s="85"/>
      <c r="X9" s="91"/>
      <c r="Y9" s="91"/>
      <c r="Z9" s="91"/>
      <c r="AA9" s="91"/>
      <c r="AB9" s="92"/>
    </row>
    <row r="10" spans="2:29" ht="16" customHeight="1">
      <c r="B10" s="430" t="s">
        <v>177</v>
      </c>
      <c r="C10" s="811">
        <f>MAY!C21</f>
        <v>0</v>
      </c>
      <c r="D10" s="812"/>
      <c r="E10" s="431">
        <f>MAY!E21</f>
        <v>0</v>
      </c>
      <c r="F10" s="433">
        <f>MAY!F21</f>
        <v>0</v>
      </c>
      <c r="G10" s="433">
        <f>MAY!G21</f>
        <v>0</v>
      </c>
      <c r="H10" s="434">
        <f>MAY!H21</f>
        <v>0</v>
      </c>
      <c r="I10" s="321" t="s">
        <v>147</v>
      </c>
      <c r="J10" s="436" t="s">
        <v>147</v>
      </c>
      <c r="K10" s="436" t="s">
        <v>147</v>
      </c>
      <c r="L10" s="436" t="s">
        <v>147</v>
      </c>
      <c r="M10" s="434">
        <f>MAY!M21</f>
        <v>0</v>
      </c>
      <c r="N10" s="447">
        <f>MAY!N21</f>
        <v>0</v>
      </c>
      <c r="O10" s="438">
        <f>MAY!O21</f>
        <v>0</v>
      </c>
      <c r="P10" s="434">
        <f>MAY!P21</f>
        <v>0</v>
      </c>
      <c r="Q10" s="438">
        <f>MAY!Q21</f>
        <v>0</v>
      </c>
      <c r="R10" s="431">
        <f>MAY!R21</f>
        <v>0</v>
      </c>
      <c r="S10" s="431">
        <f>MAY!S21</f>
        <v>0</v>
      </c>
      <c r="T10" s="431">
        <f>MAY!T21</f>
        <v>0</v>
      </c>
      <c r="U10" s="439">
        <f>MAY!U21</f>
        <v>0</v>
      </c>
      <c r="W10" s="85"/>
      <c r="X10" s="91"/>
      <c r="Y10" s="91"/>
      <c r="Z10" s="91"/>
      <c r="AA10" s="91"/>
      <c r="AB10" s="92"/>
    </row>
    <row r="11" spans="2:29" ht="16" customHeight="1">
      <c r="B11" s="430" t="s">
        <v>176</v>
      </c>
      <c r="C11" s="825">
        <f>JUN!C21</f>
        <v>0</v>
      </c>
      <c r="D11" s="826"/>
      <c r="E11" s="440">
        <f>JUN!E21</f>
        <v>0</v>
      </c>
      <c r="F11" s="441">
        <f>JUN!F21</f>
        <v>0</v>
      </c>
      <c r="G11" s="441">
        <f>JUN!G21</f>
        <v>0</v>
      </c>
      <c r="H11" s="442">
        <f>JUN!H21</f>
        <v>0</v>
      </c>
      <c r="I11" s="448" t="s">
        <v>147</v>
      </c>
      <c r="J11" s="443" t="s">
        <v>147</v>
      </c>
      <c r="K11" s="443" t="s">
        <v>147</v>
      </c>
      <c r="L11" s="443" t="s">
        <v>147</v>
      </c>
      <c r="M11" s="442">
        <f>JUN!M21</f>
        <v>0</v>
      </c>
      <c r="N11" s="444">
        <f>JUN!N21</f>
        <v>0</v>
      </c>
      <c r="O11" s="445">
        <f>JUN!O21</f>
        <v>0</v>
      </c>
      <c r="P11" s="442">
        <f>JUN!P21</f>
        <v>0</v>
      </c>
      <c r="Q11" s="445">
        <f>JUN!Q21</f>
        <v>0</v>
      </c>
      <c r="R11" s="440">
        <f>JUN!R21</f>
        <v>0</v>
      </c>
      <c r="S11" s="440">
        <f>JUN!S21</f>
        <v>0</v>
      </c>
      <c r="T11" s="440">
        <f>JUN!T21</f>
        <v>0</v>
      </c>
      <c r="U11" s="446">
        <f>JUN!U21</f>
        <v>0</v>
      </c>
      <c r="W11" s="85"/>
      <c r="X11" s="91"/>
      <c r="Y11" s="91"/>
      <c r="Z11" s="91"/>
      <c r="AA11" s="91"/>
      <c r="AB11" s="92"/>
    </row>
    <row r="12" spans="2:29" ht="16" customHeight="1">
      <c r="B12" s="430" t="s">
        <v>175</v>
      </c>
      <c r="C12" s="811">
        <f>JUL!C21</f>
        <v>0</v>
      </c>
      <c r="D12" s="812"/>
      <c r="E12" s="431">
        <f>JUL!E21</f>
        <v>0</v>
      </c>
      <c r="F12" s="433">
        <f>JUL!F21</f>
        <v>0</v>
      </c>
      <c r="G12" s="433">
        <f>JUL!G21</f>
        <v>0</v>
      </c>
      <c r="H12" s="434">
        <f>JUL!H21</f>
        <v>0</v>
      </c>
      <c r="I12" s="321" t="s">
        <v>147</v>
      </c>
      <c r="J12" s="449" t="s">
        <v>147</v>
      </c>
      <c r="K12" s="436" t="s">
        <v>147</v>
      </c>
      <c r="L12" s="436" t="s">
        <v>147</v>
      </c>
      <c r="M12" s="434">
        <f>JUL!M21</f>
        <v>0</v>
      </c>
      <c r="N12" s="447">
        <f>JUL!N21</f>
        <v>0</v>
      </c>
      <c r="O12" s="438">
        <f>JUL!O21</f>
        <v>0</v>
      </c>
      <c r="P12" s="434">
        <f>JUL!P21</f>
        <v>0</v>
      </c>
      <c r="Q12" s="438">
        <f>JUL!Q21</f>
        <v>0</v>
      </c>
      <c r="R12" s="431">
        <f>JUL!R21</f>
        <v>0</v>
      </c>
      <c r="S12" s="431">
        <f>JUL!S21</f>
        <v>0</v>
      </c>
      <c r="T12" s="431">
        <f>JUL!T21</f>
        <v>0</v>
      </c>
      <c r="U12" s="439">
        <f>JUL!U21</f>
        <v>0</v>
      </c>
      <c r="W12" s="85"/>
      <c r="X12" s="91"/>
      <c r="Y12" s="91"/>
      <c r="Z12" s="91"/>
      <c r="AA12" s="91"/>
      <c r="AB12" s="92"/>
    </row>
    <row r="13" spans="2:29" ht="16" customHeight="1">
      <c r="B13" s="430" t="s">
        <v>174</v>
      </c>
      <c r="C13" s="825">
        <f>AUG!C21</f>
        <v>0</v>
      </c>
      <c r="D13" s="826"/>
      <c r="E13" s="440">
        <f>AUG!E21</f>
        <v>0</v>
      </c>
      <c r="F13" s="441">
        <f>AUG!F21</f>
        <v>0</v>
      </c>
      <c r="G13" s="441">
        <f>AUG!G21</f>
        <v>0</v>
      </c>
      <c r="H13" s="442">
        <f>AUG!H21</f>
        <v>0</v>
      </c>
      <c r="I13" s="320" t="s">
        <v>147</v>
      </c>
      <c r="J13" s="443" t="s">
        <v>147</v>
      </c>
      <c r="K13" s="443" t="s">
        <v>147</v>
      </c>
      <c r="L13" s="443" t="s">
        <v>147</v>
      </c>
      <c r="M13" s="442">
        <f>AUG!M21</f>
        <v>0</v>
      </c>
      <c r="N13" s="444">
        <f>AUG!N21</f>
        <v>0</v>
      </c>
      <c r="O13" s="445">
        <f>AUG!O21</f>
        <v>0</v>
      </c>
      <c r="P13" s="442">
        <f>AUG!P21</f>
        <v>0</v>
      </c>
      <c r="Q13" s="445">
        <f>AUG!Q21</f>
        <v>0</v>
      </c>
      <c r="R13" s="440">
        <f>AUG!R21</f>
        <v>0</v>
      </c>
      <c r="S13" s="440">
        <f>AUG!S21</f>
        <v>0</v>
      </c>
      <c r="T13" s="440">
        <f>AUG!T21</f>
        <v>0</v>
      </c>
      <c r="U13" s="446">
        <f>AUG!U21</f>
        <v>0</v>
      </c>
      <c r="W13" s="85"/>
      <c r="X13" s="91"/>
      <c r="Y13" s="91"/>
      <c r="Z13" s="91"/>
      <c r="AA13" s="91"/>
      <c r="AB13" s="92"/>
    </row>
    <row r="14" spans="2:29" ht="16" customHeight="1">
      <c r="B14" s="430" t="s">
        <v>173</v>
      </c>
      <c r="C14" s="811">
        <f>SEP!C21</f>
        <v>0</v>
      </c>
      <c r="D14" s="812"/>
      <c r="E14" s="431">
        <f>SEP!E21</f>
        <v>0</v>
      </c>
      <c r="F14" s="433">
        <f>SEP!F21</f>
        <v>0</v>
      </c>
      <c r="G14" s="433">
        <f>SEP!G21</f>
        <v>0</v>
      </c>
      <c r="H14" s="434">
        <f>SEP!H21</f>
        <v>0</v>
      </c>
      <c r="I14" s="321" t="s">
        <v>147</v>
      </c>
      <c r="J14" s="436" t="s">
        <v>147</v>
      </c>
      <c r="K14" s="436" t="s">
        <v>147</v>
      </c>
      <c r="L14" s="436" t="s">
        <v>147</v>
      </c>
      <c r="M14" s="434">
        <f>SEP!M21</f>
        <v>0</v>
      </c>
      <c r="N14" s="447">
        <f>SEP!N21</f>
        <v>0</v>
      </c>
      <c r="O14" s="438">
        <f>SEP!O21</f>
        <v>0</v>
      </c>
      <c r="P14" s="434">
        <f>SEP!P21</f>
        <v>0</v>
      </c>
      <c r="Q14" s="438">
        <f>SEP!Q21</f>
        <v>0</v>
      </c>
      <c r="R14" s="431">
        <f>SEP!R21</f>
        <v>0</v>
      </c>
      <c r="S14" s="431">
        <f>SEP!S21</f>
        <v>0</v>
      </c>
      <c r="T14" s="431">
        <f>SEP!T21</f>
        <v>0</v>
      </c>
      <c r="U14" s="439">
        <f>SEP!U21</f>
        <v>0</v>
      </c>
      <c r="W14" s="85"/>
      <c r="X14" s="91"/>
      <c r="Y14" s="91"/>
      <c r="Z14" s="91"/>
      <c r="AA14" s="91"/>
      <c r="AB14" s="92"/>
    </row>
    <row r="15" spans="2:29" ht="16" customHeight="1">
      <c r="B15" s="430" t="s">
        <v>172</v>
      </c>
      <c r="C15" s="825">
        <f>OCT!C21</f>
        <v>0</v>
      </c>
      <c r="D15" s="826"/>
      <c r="E15" s="440">
        <f>OCT!E21</f>
        <v>0</v>
      </c>
      <c r="F15" s="441">
        <f>OCT!F21</f>
        <v>0</v>
      </c>
      <c r="G15" s="441">
        <f>OCT!G21</f>
        <v>0</v>
      </c>
      <c r="H15" s="442">
        <f>OCT!H21</f>
        <v>0</v>
      </c>
      <c r="I15" s="320" t="s">
        <v>147</v>
      </c>
      <c r="J15" s="443" t="s">
        <v>147</v>
      </c>
      <c r="K15" s="443" t="s">
        <v>147</v>
      </c>
      <c r="L15" s="443" t="s">
        <v>147</v>
      </c>
      <c r="M15" s="442">
        <f>OCT!M21</f>
        <v>0</v>
      </c>
      <c r="N15" s="444">
        <f>OCT!N21</f>
        <v>0</v>
      </c>
      <c r="O15" s="445">
        <f>OCT!O21</f>
        <v>0</v>
      </c>
      <c r="P15" s="442">
        <f>OCT!P21</f>
        <v>0</v>
      </c>
      <c r="Q15" s="445">
        <f>OCT!Q21</f>
        <v>0</v>
      </c>
      <c r="R15" s="440">
        <f>OCT!R21</f>
        <v>0</v>
      </c>
      <c r="S15" s="440">
        <f>OCT!S21</f>
        <v>0</v>
      </c>
      <c r="T15" s="440">
        <f>OCT!T21</f>
        <v>0</v>
      </c>
      <c r="U15" s="446">
        <f>OCT!U21</f>
        <v>0</v>
      </c>
      <c r="W15" s="85"/>
      <c r="X15" s="91"/>
      <c r="Y15" s="91"/>
      <c r="Z15" s="91"/>
      <c r="AA15" s="91"/>
      <c r="AB15" s="92"/>
    </row>
    <row r="16" spans="2:29" ht="16" customHeight="1">
      <c r="B16" s="430" t="s">
        <v>170</v>
      </c>
      <c r="C16" s="811">
        <f>NOV!C21</f>
        <v>0</v>
      </c>
      <c r="D16" s="812"/>
      <c r="E16" s="431">
        <f>NOV!E21</f>
        <v>0</v>
      </c>
      <c r="F16" s="433">
        <f>NOV!F21</f>
        <v>0</v>
      </c>
      <c r="G16" s="433">
        <f>NOV!G21</f>
        <v>0</v>
      </c>
      <c r="H16" s="434">
        <f>NOV!H21</f>
        <v>0</v>
      </c>
      <c r="I16" s="321" t="s">
        <v>147</v>
      </c>
      <c r="J16" s="436" t="s">
        <v>147</v>
      </c>
      <c r="K16" s="436" t="s">
        <v>147</v>
      </c>
      <c r="L16" s="436" t="s">
        <v>147</v>
      </c>
      <c r="M16" s="434">
        <f>NOV!M21</f>
        <v>0</v>
      </c>
      <c r="N16" s="447">
        <f>NOV!N21</f>
        <v>0</v>
      </c>
      <c r="O16" s="438">
        <f>NOV!O21</f>
        <v>0</v>
      </c>
      <c r="P16" s="434">
        <f>NOV!P21</f>
        <v>0</v>
      </c>
      <c r="Q16" s="438">
        <f>NOV!Q21</f>
        <v>0</v>
      </c>
      <c r="R16" s="431">
        <f>NOV!R21</f>
        <v>0</v>
      </c>
      <c r="S16" s="431">
        <f>NOV!S21</f>
        <v>0</v>
      </c>
      <c r="T16" s="431">
        <f>NOV!T21</f>
        <v>0</v>
      </c>
      <c r="U16" s="439">
        <f>NOV!U21</f>
        <v>0</v>
      </c>
      <c r="W16" s="85"/>
      <c r="X16" s="91"/>
      <c r="Y16" s="91"/>
      <c r="Z16" s="91"/>
      <c r="AA16" s="91"/>
      <c r="AB16" s="92"/>
    </row>
    <row r="17" spans="2:32" ht="16" customHeight="1">
      <c r="B17" s="430" t="s">
        <v>171</v>
      </c>
      <c r="C17" s="825">
        <f>DEC!C21</f>
        <v>0</v>
      </c>
      <c r="D17" s="826"/>
      <c r="E17" s="440">
        <f>DEC!E21</f>
        <v>0</v>
      </c>
      <c r="F17" s="450">
        <f>DEC!F21</f>
        <v>0</v>
      </c>
      <c r="G17" s="441">
        <f>DEC!G21</f>
        <v>0</v>
      </c>
      <c r="H17" s="442">
        <f>DEC!H21</f>
        <v>0</v>
      </c>
      <c r="I17" s="320" t="s">
        <v>147</v>
      </c>
      <c r="J17" s="451" t="s">
        <v>147</v>
      </c>
      <c r="K17" s="451" t="s">
        <v>147</v>
      </c>
      <c r="L17" s="443" t="s">
        <v>147</v>
      </c>
      <c r="M17" s="442">
        <f>DEC!M21</f>
        <v>0</v>
      </c>
      <c r="N17" s="452">
        <f>DEC!N21</f>
        <v>0</v>
      </c>
      <c r="O17" s="445">
        <f>DEC!O21</f>
        <v>0</v>
      </c>
      <c r="P17" s="442">
        <f>DEC!P21</f>
        <v>0</v>
      </c>
      <c r="Q17" s="445">
        <f>DEC!Q21</f>
        <v>0</v>
      </c>
      <c r="R17" s="440">
        <f>DEC!R21</f>
        <v>0</v>
      </c>
      <c r="S17" s="440">
        <f>DEC!S21</f>
        <v>0</v>
      </c>
      <c r="T17" s="440">
        <f>DEC!T21</f>
        <v>0</v>
      </c>
      <c r="U17" s="446">
        <f>DEC!U21</f>
        <v>0</v>
      </c>
      <c r="W17" s="85"/>
      <c r="X17" s="91"/>
      <c r="Y17" s="91"/>
      <c r="Z17" s="91"/>
      <c r="AA17" s="91"/>
      <c r="AB17" s="92"/>
    </row>
    <row r="18" spans="2:32" s="96" customFormat="1" ht="32" customHeight="1" thickBot="1">
      <c r="B18" s="68" t="s">
        <v>3</v>
      </c>
      <c r="C18" s="829">
        <f>SUM(C6:D17)</f>
        <v>0</v>
      </c>
      <c r="D18" s="830"/>
      <c r="E18" s="56">
        <f>SUM(E6:E17)</f>
        <v>0</v>
      </c>
      <c r="F18" s="57">
        <f>SUM(F6:F17)</f>
        <v>0</v>
      </c>
      <c r="G18" s="58">
        <f>SUM(G6:G17)</f>
        <v>0</v>
      </c>
      <c r="H18" s="59">
        <f>SUM(H6:H17)</f>
        <v>0</v>
      </c>
      <c r="I18" s="93"/>
      <c r="J18" s="94"/>
      <c r="K18" s="94"/>
      <c r="L18" s="95"/>
      <c r="M18" s="453">
        <f t="shared" ref="M18:U18" si="0">SUM(M6:M17)</f>
        <v>0</v>
      </c>
      <c r="N18" s="60">
        <f t="shared" si="0"/>
        <v>0</v>
      </c>
      <c r="O18" s="61">
        <f t="shared" si="0"/>
        <v>0</v>
      </c>
      <c r="P18" s="62">
        <f t="shared" si="0"/>
        <v>0</v>
      </c>
      <c r="Q18" s="63">
        <f t="shared" si="0"/>
        <v>0</v>
      </c>
      <c r="R18" s="55">
        <f t="shared" si="0"/>
        <v>0</v>
      </c>
      <c r="S18" s="66">
        <f t="shared" si="0"/>
        <v>0</v>
      </c>
      <c r="T18" s="66">
        <f t="shared" si="0"/>
        <v>0</v>
      </c>
      <c r="U18" s="67">
        <f t="shared" si="0"/>
        <v>0</v>
      </c>
    </row>
    <row r="19" spans="2:32" ht="15" customHeight="1" thickTop="1">
      <c r="B19" s="158"/>
      <c r="C19" s="157"/>
      <c r="D19" s="97"/>
      <c r="E19" s="98"/>
      <c r="F19" s="99"/>
      <c r="G19" s="99"/>
      <c r="H19" s="100"/>
      <c r="I19" s="101"/>
      <c r="J19" s="101"/>
      <c r="K19" s="101"/>
      <c r="Q19" s="157"/>
      <c r="R19" s="831" t="s">
        <v>39</v>
      </c>
      <c r="S19" s="831"/>
      <c r="T19" s="831"/>
      <c r="U19" s="833">
        <f>'Breakdown '!C39</f>
        <v>77260.200000000012</v>
      </c>
      <c r="X19" s="84"/>
      <c r="AF19" s="92"/>
    </row>
    <row r="20" spans="2:32" ht="17" customHeight="1">
      <c r="B20" s="104"/>
      <c r="D20" s="97"/>
      <c r="F20" s="454"/>
      <c r="G20" s="454"/>
      <c r="H20" s="454"/>
      <c r="I20" s="454"/>
      <c r="J20" s="454"/>
      <c r="K20" s="454"/>
      <c r="L20" s="454"/>
      <c r="M20" s="454"/>
      <c r="N20" s="454"/>
      <c r="O20" s="454"/>
      <c r="P20" s="454"/>
      <c r="R20" s="832"/>
      <c r="S20" s="832"/>
      <c r="T20" s="832"/>
      <c r="U20" s="834"/>
      <c r="X20" s="84"/>
      <c r="AF20" s="92"/>
    </row>
    <row r="21" spans="2:32" ht="17" customHeight="1">
      <c r="B21" s="914" t="s">
        <v>248</v>
      </c>
      <c r="C21" s="160"/>
      <c r="D21" s="97"/>
      <c r="E21" s="454"/>
      <c r="F21" s="454"/>
      <c r="G21" s="454"/>
      <c r="H21" s="454"/>
      <c r="I21" s="454"/>
      <c r="J21" s="454"/>
      <c r="K21" s="454"/>
      <c r="L21" s="454"/>
      <c r="M21" s="454"/>
      <c r="N21" s="454"/>
      <c r="O21" s="454"/>
      <c r="P21" s="454"/>
      <c r="R21" s="837" t="s">
        <v>125</v>
      </c>
      <c r="S21" s="838"/>
      <c r="T21" s="838"/>
      <c r="U21" s="841">
        <f>U18-U19</f>
        <v>-77260.200000000012</v>
      </c>
      <c r="X21" s="84"/>
      <c r="AF21" s="92"/>
    </row>
    <row r="22" spans="2:32" ht="20" customHeight="1" thickBot="1">
      <c r="B22" s="915"/>
      <c r="C22" s="161"/>
      <c r="E22" s="455"/>
      <c r="F22" s="455"/>
      <c r="G22" s="455"/>
      <c r="H22" s="897" t="s">
        <v>217</v>
      </c>
      <c r="I22" s="898"/>
      <c r="J22" s="898"/>
      <c r="K22" s="898"/>
      <c r="L22" s="898"/>
      <c r="M22" s="899"/>
      <c r="N22" s="454"/>
      <c r="O22" s="455"/>
      <c r="P22" s="455"/>
      <c r="Q22" s="159"/>
      <c r="R22" s="839"/>
      <c r="S22" s="840"/>
      <c r="T22" s="840"/>
      <c r="U22" s="842"/>
      <c r="X22" s="84"/>
      <c r="AE22" s="92"/>
    </row>
    <row r="23" spans="2:32" ht="20" customHeight="1" thickTop="1">
      <c r="B23" s="104"/>
      <c r="E23" s="455"/>
      <c r="F23" s="455"/>
      <c r="G23" s="455"/>
      <c r="H23" s="900"/>
      <c r="I23" s="901"/>
      <c r="J23" s="901"/>
      <c r="K23" s="901"/>
      <c r="L23" s="901"/>
      <c r="M23" s="902"/>
      <c r="N23" s="454"/>
      <c r="O23" s="455"/>
      <c r="P23" s="455"/>
      <c r="Q23" s="96"/>
      <c r="R23" s="96"/>
      <c r="S23" s="96"/>
      <c r="T23" s="92"/>
      <c r="U23" s="105"/>
      <c r="X23" s="84"/>
    </row>
    <row r="24" spans="2:32" s="90" customFormat="1" ht="20" customHeight="1">
      <c r="B24" s="106"/>
      <c r="E24" s="455"/>
      <c r="F24" s="455"/>
      <c r="G24" s="455"/>
      <c r="H24" s="900"/>
      <c r="I24" s="901"/>
      <c r="J24" s="901"/>
      <c r="K24" s="901"/>
      <c r="L24" s="901"/>
      <c r="M24" s="902"/>
      <c r="N24" s="454"/>
      <c r="O24" s="455"/>
      <c r="P24" s="455"/>
      <c r="Q24" s="88"/>
      <c r="R24" s="88"/>
      <c r="S24" s="88"/>
      <c r="U24" s="107"/>
    </row>
    <row r="25" spans="2:32" ht="16" customHeight="1">
      <c r="B25" s="106"/>
      <c r="E25" s="455"/>
      <c r="F25" s="455"/>
      <c r="G25" s="455"/>
      <c r="H25" s="900"/>
      <c r="I25" s="901"/>
      <c r="J25" s="901"/>
      <c r="K25" s="901"/>
      <c r="L25" s="901"/>
      <c r="M25" s="902"/>
      <c r="N25" s="454"/>
      <c r="O25" s="455"/>
      <c r="P25" s="455"/>
      <c r="Q25" s="88"/>
      <c r="R25" s="88"/>
      <c r="S25" s="88"/>
      <c r="U25" s="105"/>
      <c r="V25" s="92"/>
      <c r="X25" s="84"/>
    </row>
    <row r="26" spans="2:32" ht="16" customHeight="1">
      <c r="B26" s="106"/>
      <c r="E26" s="455"/>
      <c r="F26" s="455"/>
      <c r="G26" s="455"/>
      <c r="H26" s="903"/>
      <c r="I26" s="904"/>
      <c r="J26" s="904"/>
      <c r="K26" s="904"/>
      <c r="L26" s="904"/>
      <c r="M26" s="905"/>
      <c r="N26" s="454"/>
      <c r="O26" s="455"/>
      <c r="P26" s="455"/>
      <c r="Q26" s="88"/>
      <c r="R26" s="88"/>
      <c r="S26" s="88"/>
      <c r="U26" s="105"/>
      <c r="X26" s="84"/>
    </row>
    <row r="27" spans="2:32" ht="17" customHeight="1">
      <c r="B27" s="106"/>
      <c r="E27" s="455"/>
      <c r="F27" s="455"/>
      <c r="G27" s="455"/>
      <c r="H27" s="455"/>
      <c r="I27" s="455"/>
      <c r="J27" s="455"/>
      <c r="K27" s="455"/>
      <c r="L27" s="455"/>
      <c r="M27" s="455"/>
      <c r="N27" s="455"/>
      <c r="O27" s="455"/>
      <c r="P27" s="455"/>
      <c r="Q27" s="88"/>
      <c r="R27" s="88"/>
      <c r="S27" s="88"/>
      <c r="U27" s="105"/>
      <c r="X27" s="84"/>
    </row>
    <row r="28" spans="2:32" ht="12" customHeight="1">
      <c r="B28" s="106"/>
      <c r="E28" s="455"/>
      <c r="F28" s="455"/>
      <c r="G28" s="455"/>
      <c r="H28" s="455"/>
      <c r="I28" s="455"/>
      <c r="J28" s="455"/>
      <c r="K28" s="455"/>
      <c r="L28" s="455"/>
      <c r="M28" s="455"/>
      <c r="N28" s="455"/>
      <c r="O28" s="455"/>
      <c r="P28" s="455"/>
      <c r="Q28" s="88"/>
      <c r="R28" s="88"/>
      <c r="S28" s="88"/>
      <c r="U28" s="105"/>
      <c r="X28" s="84"/>
    </row>
    <row r="29" spans="2:32" ht="16" customHeight="1">
      <c r="B29" s="849" t="str">
        <f>Info!F11&amp;"'s"</f>
        <v>Clem Harrod's</v>
      </c>
      <c r="C29" s="110"/>
      <c r="D29" s="110"/>
      <c r="E29" s="455"/>
      <c r="F29" s="455"/>
      <c r="G29" s="455"/>
      <c r="H29" s="455"/>
      <c r="I29" s="455"/>
      <c r="J29" s="455"/>
      <c r="K29" s="455"/>
      <c r="L29" s="455"/>
      <c r="M29" s="455"/>
      <c r="N29" s="455"/>
      <c r="O29" s="455"/>
      <c r="P29" s="455"/>
      <c r="Q29" s="88"/>
      <c r="R29" s="860" t="s">
        <v>343</v>
      </c>
      <c r="S29" s="860"/>
      <c r="T29" s="860"/>
      <c r="U29" s="105"/>
      <c r="X29" s="84"/>
    </row>
    <row r="30" spans="2:32" ht="16" customHeight="1">
      <c r="B30" s="849"/>
      <c r="C30" s="110"/>
      <c r="D30" s="110"/>
      <c r="E30" s="456"/>
      <c r="F30" s="456"/>
      <c r="G30" s="456"/>
      <c r="H30" s="456"/>
      <c r="I30" s="456"/>
      <c r="J30" s="456"/>
      <c r="K30" s="456"/>
      <c r="L30" s="456"/>
      <c r="M30" s="456"/>
      <c r="N30" s="456"/>
      <c r="O30" s="456"/>
      <c r="P30" s="456"/>
      <c r="Q30" s="88"/>
      <c r="R30" s="860"/>
      <c r="S30" s="860"/>
      <c r="T30" s="860"/>
      <c r="U30" s="105"/>
      <c r="X30" s="84"/>
    </row>
    <row r="31" spans="2:32" ht="23" customHeight="1">
      <c r="B31" s="861" t="s">
        <v>157</v>
      </c>
      <c r="C31" s="111"/>
      <c r="D31" s="111"/>
      <c r="E31" s="150"/>
      <c r="F31" s="151"/>
      <c r="G31" s="151"/>
      <c r="H31" s="151"/>
      <c r="I31" s="850" t="s">
        <v>288</v>
      </c>
      <c r="J31" s="850"/>
      <c r="K31" s="850"/>
      <c r="L31" s="850"/>
      <c r="M31" s="151"/>
      <c r="N31" s="151"/>
      <c r="O31" s="151"/>
      <c r="P31" s="152"/>
      <c r="Q31" s="88"/>
      <c r="R31" s="863" t="s">
        <v>344</v>
      </c>
      <c r="S31" s="863"/>
      <c r="T31" s="863"/>
      <c r="U31" s="105"/>
      <c r="X31" s="84"/>
    </row>
    <row r="32" spans="2:32" ht="21" customHeight="1" thickBot="1">
      <c r="B32" s="883"/>
      <c r="C32" s="111"/>
      <c r="D32" s="111"/>
      <c r="E32" s="153"/>
      <c r="F32" s="457" t="s">
        <v>54</v>
      </c>
      <c r="G32" s="851" t="s">
        <v>211</v>
      </c>
      <c r="H32" s="852"/>
      <c r="I32" s="853"/>
      <c r="J32" s="851" t="s">
        <v>38</v>
      </c>
      <c r="K32" s="853"/>
      <c r="L32" s="854" t="s">
        <v>212</v>
      </c>
      <c r="M32" s="855"/>
      <c r="N32" s="855"/>
      <c r="O32" s="855"/>
      <c r="P32" s="856"/>
      <c r="Q32" s="88"/>
      <c r="R32" s="864"/>
      <c r="S32" s="864"/>
      <c r="T32" s="864"/>
      <c r="U32" s="155"/>
      <c r="X32" s="84"/>
    </row>
    <row r="33" spans="2:24" ht="16" customHeight="1">
      <c r="B33" s="112"/>
      <c r="C33" s="113"/>
      <c r="D33" s="114"/>
      <c r="E33" s="108" t="s">
        <v>99</v>
      </c>
      <c r="F33" s="459" t="s">
        <v>167</v>
      </c>
      <c r="G33" s="921">
        <f t="shared" ref="G33:G44" si="1">U6</f>
        <v>0</v>
      </c>
      <c r="H33" s="922"/>
      <c r="I33" s="923"/>
      <c r="J33" s="924">
        <f>'Breakdown '!D32</f>
        <v>6438.35</v>
      </c>
      <c r="K33" s="925"/>
      <c r="L33" s="926">
        <f>G33-J33</f>
        <v>-6438.35</v>
      </c>
      <c r="M33" s="927"/>
      <c r="N33" s="927"/>
      <c r="O33" s="927"/>
      <c r="P33" s="928"/>
      <c r="Q33" s="88"/>
      <c r="R33" s="156"/>
      <c r="S33" s="156"/>
      <c r="T33" s="156"/>
      <c r="U33" s="105"/>
      <c r="X33" s="84"/>
    </row>
    <row r="34" spans="2:24" ht="16" customHeight="1">
      <c r="B34" s="80" t="str">
        <f>Info!F12</f>
        <v>CLEMCO.AV</v>
      </c>
      <c r="C34" s="113"/>
      <c r="E34" s="109" t="s">
        <v>100</v>
      </c>
      <c r="F34" s="460" t="s">
        <v>180</v>
      </c>
      <c r="G34" s="894">
        <f t="shared" si="1"/>
        <v>0</v>
      </c>
      <c r="H34" s="895"/>
      <c r="I34" s="896"/>
      <c r="J34" s="892">
        <f>'Breakdown '!D32</f>
        <v>6438.35</v>
      </c>
      <c r="K34" s="893"/>
      <c r="L34" s="918">
        <f t="shared" ref="L34:L44" si="2">G34-J34</f>
        <v>-6438.35</v>
      </c>
      <c r="M34" s="919"/>
      <c r="N34" s="919"/>
      <c r="O34" s="919"/>
      <c r="P34" s="920"/>
      <c r="Q34" s="88"/>
      <c r="R34" s="865" t="s">
        <v>342</v>
      </c>
      <c r="S34" s="865"/>
      <c r="T34" s="865"/>
      <c r="U34" s="866"/>
      <c r="X34" s="84"/>
    </row>
    <row r="35" spans="2:24" ht="16" customHeight="1">
      <c r="B35" s="80"/>
      <c r="C35" s="113"/>
      <c r="E35" s="108" t="s">
        <v>101</v>
      </c>
      <c r="F35" s="459" t="s">
        <v>179</v>
      </c>
      <c r="G35" s="906">
        <f t="shared" si="1"/>
        <v>0</v>
      </c>
      <c r="H35" s="907"/>
      <c r="I35" s="908"/>
      <c r="J35" s="909">
        <f>'Breakdown '!D32</f>
        <v>6438.35</v>
      </c>
      <c r="K35" s="910"/>
      <c r="L35" s="911">
        <f t="shared" si="2"/>
        <v>-6438.35</v>
      </c>
      <c r="M35" s="912"/>
      <c r="N35" s="912"/>
      <c r="O35" s="912"/>
      <c r="P35" s="913"/>
      <c r="Q35" s="88"/>
      <c r="R35" s="865"/>
      <c r="S35" s="865"/>
      <c r="T35" s="865"/>
      <c r="U35" s="866"/>
      <c r="X35" s="84"/>
    </row>
    <row r="36" spans="2:24" ht="16" customHeight="1">
      <c r="B36" s="81" t="str">
        <f>Info!F15</f>
        <v>101 Projection Way</v>
      </c>
      <c r="C36" s="113"/>
      <c r="E36" s="109" t="s">
        <v>102</v>
      </c>
      <c r="F36" s="460" t="s">
        <v>178</v>
      </c>
      <c r="G36" s="894">
        <f t="shared" si="1"/>
        <v>0</v>
      </c>
      <c r="H36" s="895"/>
      <c r="I36" s="896"/>
      <c r="J36" s="892">
        <f>'Breakdown '!D32</f>
        <v>6438.35</v>
      </c>
      <c r="K36" s="893"/>
      <c r="L36" s="918">
        <f t="shared" si="2"/>
        <v>-6438.35</v>
      </c>
      <c r="M36" s="919"/>
      <c r="N36" s="919"/>
      <c r="O36" s="919"/>
      <c r="P36" s="920"/>
      <c r="Q36" s="88"/>
      <c r="R36" s="865"/>
      <c r="S36" s="865"/>
      <c r="T36" s="865"/>
      <c r="U36" s="866"/>
      <c r="X36" s="84"/>
    </row>
    <row r="37" spans="2:24" ht="16" customHeight="1">
      <c r="B37" s="81" t="str">
        <f>Info!F16</f>
        <v>Virtually Everywhere, US 12345</v>
      </c>
      <c r="C37" s="113"/>
      <c r="E37" s="108" t="s">
        <v>103</v>
      </c>
      <c r="F37" s="459" t="s">
        <v>177</v>
      </c>
      <c r="G37" s="906">
        <f t="shared" si="1"/>
        <v>0</v>
      </c>
      <c r="H37" s="907"/>
      <c r="I37" s="908"/>
      <c r="J37" s="909">
        <f>'Breakdown '!D32</f>
        <v>6438.35</v>
      </c>
      <c r="K37" s="910"/>
      <c r="L37" s="911">
        <f t="shared" si="2"/>
        <v>-6438.35</v>
      </c>
      <c r="M37" s="912"/>
      <c r="N37" s="912"/>
      <c r="O37" s="912"/>
      <c r="P37" s="913"/>
      <c r="Q37" s="88"/>
      <c r="R37" s="865"/>
      <c r="S37" s="865"/>
      <c r="T37" s="865"/>
      <c r="U37" s="866"/>
      <c r="X37" s="84"/>
    </row>
    <row r="38" spans="2:24" ht="16" customHeight="1">
      <c r="B38" s="81"/>
      <c r="C38" s="113"/>
      <c r="E38" s="109" t="s">
        <v>104</v>
      </c>
      <c r="F38" s="460" t="s">
        <v>176</v>
      </c>
      <c r="G38" s="894">
        <f t="shared" si="1"/>
        <v>0</v>
      </c>
      <c r="H38" s="895"/>
      <c r="I38" s="896"/>
      <c r="J38" s="892">
        <f>'Breakdown '!D32</f>
        <v>6438.35</v>
      </c>
      <c r="K38" s="893"/>
      <c r="L38" s="918">
        <f t="shared" si="2"/>
        <v>-6438.35</v>
      </c>
      <c r="M38" s="919"/>
      <c r="N38" s="919"/>
      <c r="O38" s="919"/>
      <c r="P38" s="920"/>
      <c r="Q38" s="88"/>
      <c r="R38" s="865"/>
      <c r="S38" s="865"/>
      <c r="T38" s="865"/>
      <c r="U38" s="866"/>
      <c r="X38" s="84"/>
    </row>
    <row r="39" spans="2:24" ht="16" customHeight="1">
      <c r="B39" s="81" t="str">
        <f>Info!F17</f>
        <v>813-555-CLEM</v>
      </c>
      <c r="C39" s="113"/>
      <c r="E39" s="108" t="s">
        <v>105</v>
      </c>
      <c r="F39" s="459" t="s">
        <v>175</v>
      </c>
      <c r="G39" s="906">
        <f t="shared" si="1"/>
        <v>0</v>
      </c>
      <c r="H39" s="907"/>
      <c r="I39" s="908"/>
      <c r="J39" s="909">
        <f>'Breakdown '!D32</f>
        <v>6438.35</v>
      </c>
      <c r="K39" s="910"/>
      <c r="L39" s="911">
        <f t="shared" si="2"/>
        <v>-6438.35</v>
      </c>
      <c r="M39" s="912"/>
      <c r="N39" s="912"/>
      <c r="O39" s="912"/>
      <c r="P39" s="913"/>
      <c r="Q39" s="88"/>
      <c r="R39" s="865"/>
      <c r="S39" s="865"/>
      <c r="T39" s="865"/>
      <c r="U39" s="866"/>
      <c r="X39" s="84"/>
    </row>
    <row r="40" spans="2:24" ht="16" customHeight="1">
      <c r="B40" s="81" t="str">
        <f>Info!F18</f>
        <v>info@clemco.net</v>
      </c>
      <c r="C40" s="115"/>
      <c r="E40" s="109" t="s">
        <v>106</v>
      </c>
      <c r="F40" s="460" t="s">
        <v>174</v>
      </c>
      <c r="G40" s="894">
        <f t="shared" si="1"/>
        <v>0</v>
      </c>
      <c r="H40" s="895"/>
      <c r="I40" s="896"/>
      <c r="J40" s="892">
        <f>'Breakdown '!D32</f>
        <v>6438.35</v>
      </c>
      <c r="K40" s="893"/>
      <c r="L40" s="918">
        <f t="shared" si="2"/>
        <v>-6438.35</v>
      </c>
      <c r="M40" s="919"/>
      <c r="N40" s="919"/>
      <c r="O40" s="919"/>
      <c r="P40" s="920"/>
      <c r="Q40" s="88"/>
      <c r="R40" s="865"/>
      <c r="S40" s="865"/>
      <c r="T40" s="865"/>
      <c r="U40" s="866"/>
      <c r="X40" s="84"/>
    </row>
    <row r="41" spans="2:24" ht="16" customHeight="1">
      <c r="B41" s="106"/>
      <c r="E41" s="108" t="s">
        <v>107</v>
      </c>
      <c r="F41" s="459" t="s">
        <v>173</v>
      </c>
      <c r="G41" s="906">
        <f t="shared" si="1"/>
        <v>0</v>
      </c>
      <c r="H41" s="907"/>
      <c r="I41" s="908"/>
      <c r="J41" s="909">
        <f>'Breakdown '!D32</f>
        <v>6438.35</v>
      </c>
      <c r="K41" s="910"/>
      <c r="L41" s="911">
        <f t="shared" si="2"/>
        <v>-6438.35</v>
      </c>
      <c r="M41" s="912"/>
      <c r="N41" s="912"/>
      <c r="O41" s="912"/>
      <c r="P41" s="913"/>
      <c r="Q41" s="88"/>
      <c r="R41" s="865"/>
      <c r="S41" s="865"/>
      <c r="T41" s="865"/>
      <c r="U41" s="866"/>
      <c r="X41" s="84"/>
    </row>
    <row r="42" spans="2:24" ht="16" customHeight="1">
      <c r="B42" s="106"/>
      <c r="E42" s="109" t="s">
        <v>108</v>
      </c>
      <c r="F42" s="460" t="s">
        <v>172</v>
      </c>
      <c r="G42" s="894">
        <f t="shared" si="1"/>
        <v>0</v>
      </c>
      <c r="H42" s="895"/>
      <c r="I42" s="896"/>
      <c r="J42" s="892">
        <f>'Breakdown '!D32</f>
        <v>6438.35</v>
      </c>
      <c r="K42" s="893"/>
      <c r="L42" s="918">
        <f t="shared" si="2"/>
        <v>-6438.35</v>
      </c>
      <c r="M42" s="919"/>
      <c r="N42" s="919"/>
      <c r="O42" s="919"/>
      <c r="P42" s="920"/>
      <c r="Q42" s="88"/>
      <c r="R42" s="488"/>
      <c r="S42" s="488"/>
      <c r="T42" s="488"/>
      <c r="U42" s="105"/>
      <c r="X42" s="84"/>
    </row>
    <row r="43" spans="2:24" ht="16" customHeight="1">
      <c r="B43" s="106"/>
      <c r="E43" s="108" t="s">
        <v>109</v>
      </c>
      <c r="F43" s="459" t="s">
        <v>170</v>
      </c>
      <c r="G43" s="906">
        <f t="shared" si="1"/>
        <v>0</v>
      </c>
      <c r="H43" s="907"/>
      <c r="I43" s="908"/>
      <c r="J43" s="909">
        <f>'Breakdown '!D32</f>
        <v>6438.35</v>
      </c>
      <c r="K43" s="910"/>
      <c r="L43" s="911">
        <f t="shared" si="2"/>
        <v>-6438.35</v>
      </c>
      <c r="M43" s="912"/>
      <c r="N43" s="912"/>
      <c r="O43" s="912"/>
      <c r="P43" s="913"/>
      <c r="Q43" s="88"/>
      <c r="R43" s="488"/>
      <c r="S43" s="488"/>
      <c r="T43" s="488"/>
      <c r="U43" s="105"/>
      <c r="X43" s="84"/>
    </row>
    <row r="44" spans="2:24" ht="16" customHeight="1" thickBot="1">
      <c r="B44" s="106"/>
      <c r="E44" s="461" t="s">
        <v>110</v>
      </c>
      <c r="F44" s="462" t="s">
        <v>171</v>
      </c>
      <c r="G44" s="932">
        <f t="shared" si="1"/>
        <v>0</v>
      </c>
      <c r="H44" s="933"/>
      <c r="I44" s="934"/>
      <c r="J44" s="935">
        <f>'Breakdown '!D32</f>
        <v>6438.35</v>
      </c>
      <c r="K44" s="936"/>
      <c r="L44" s="937">
        <f t="shared" si="2"/>
        <v>-6438.35</v>
      </c>
      <c r="M44" s="938"/>
      <c r="N44" s="938"/>
      <c r="O44" s="938"/>
      <c r="P44" s="939"/>
      <c r="Q44" s="88"/>
      <c r="U44" s="105"/>
      <c r="X44" s="84"/>
    </row>
    <row r="45" spans="2:24" ht="16" customHeight="1" thickTop="1">
      <c r="B45" s="106"/>
      <c r="E45" s="278"/>
      <c r="F45" s="463"/>
      <c r="G45" s="940"/>
      <c r="H45" s="940"/>
      <c r="I45" s="940"/>
      <c r="J45" s="464"/>
      <c r="K45" s="464"/>
      <c r="L45" s="941">
        <f>SUM(L33:P44)</f>
        <v>-77260.2</v>
      </c>
      <c r="M45" s="942"/>
      <c r="N45" s="942"/>
      <c r="O45" s="942"/>
      <c r="P45" s="943"/>
      <c r="Q45" s="88"/>
      <c r="U45" s="105"/>
      <c r="X45" s="84"/>
    </row>
    <row r="46" spans="2:24" ht="16" customHeight="1" thickBot="1">
      <c r="B46" s="106"/>
      <c r="E46" s="281"/>
      <c r="F46" s="465"/>
      <c r="G46" s="947"/>
      <c r="H46" s="947"/>
      <c r="I46" s="947"/>
      <c r="J46" s="467"/>
      <c r="K46" s="467"/>
      <c r="L46" s="944"/>
      <c r="M46" s="945"/>
      <c r="N46" s="945"/>
      <c r="O46" s="945"/>
      <c r="P46" s="946"/>
      <c r="Q46" s="88"/>
      <c r="U46" s="105"/>
      <c r="X46" s="84"/>
    </row>
    <row r="47" spans="2:24">
      <c r="B47" s="106"/>
      <c r="E47" s="281"/>
      <c r="F47" s="465"/>
      <c r="G47" s="468"/>
      <c r="H47" s="468"/>
      <c r="I47" s="468"/>
      <c r="J47" s="467"/>
      <c r="K47" s="467"/>
      <c r="L47" s="468"/>
      <c r="M47" s="468"/>
      <c r="N47" s="468"/>
      <c r="O47" s="468"/>
      <c r="P47" s="468"/>
      <c r="U47" s="105"/>
      <c r="X47" s="84"/>
    </row>
    <row r="48" spans="2:24" ht="22" customHeight="1">
      <c r="B48" s="106"/>
      <c r="E48" s="281"/>
      <c r="F48" s="465"/>
      <c r="G48" s="466"/>
      <c r="H48" s="466"/>
      <c r="I48" s="466"/>
      <c r="J48" s="467"/>
      <c r="K48" s="467"/>
      <c r="L48" s="466"/>
      <c r="M48" s="466"/>
      <c r="N48" s="466"/>
      <c r="O48" s="466"/>
      <c r="P48" s="466"/>
      <c r="R48" s="979" t="s">
        <v>277</v>
      </c>
      <c r="S48" s="980"/>
      <c r="T48" s="948" t="str">
        <f>Info!L20</f>
        <v>TBD</v>
      </c>
      <c r="U48" s="949"/>
      <c r="X48" s="84"/>
    </row>
    <row r="49" spans="2:24" ht="22" customHeight="1">
      <c r="B49" s="106"/>
      <c r="E49" s="469"/>
      <c r="F49" s="469"/>
      <c r="G49" s="469"/>
      <c r="H49" s="469"/>
      <c r="I49" s="469"/>
      <c r="J49" s="929"/>
      <c r="K49" s="929"/>
      <c r="L49" s="469"/>
      <c r="M49" s="469"/>
      <c r="N49" s="469"/>
      <c r="O49" s="469"/>
      <c r="P49" s="469"/>
      <c r="R49" s="979" t="s">
        <v>280</v>
      </c>
      <c r="S49" s="980"/>
      <c r="T49" s="948" t="str">
        <f>Info!L21</f>
        <v>TBD</v>
      </c>
      <c r="U49" s="949"/>
      <c r="X49" s="84"/>
    </row>
    <row r="50" spans="2:24" ht="22" customHeight="1">
      <c r="B50" s="104"/>
      <c r="D50" s="90"/>
      <c r="E50" s="470"/>
      <c r="F50" s="471"/>
      <c r="G50" s="471"/>
      <c r="H50" s="471"/>
      <c r="I50" s="471"/>
      <c r="J50" s="930" t="s">
        <v>266</v>
      </c>
      <c r="K50" s="931"/>
      <c r="L50" s="471"/>
      <c r="M50" s="471"/>
      <c r="N50" s="471"/>
      <c r="O50" s="471"/>
      <c r="P50" s="472"/>
      <c r="R50" s="523"/>
      <c r="S50" s="232"/>
      <c r="T50" s="407"/>
      <c r="U50" s="331"/>
      <c r="X50" s="84"/>
    </row>
    <row r="51" spans="2:24" ht="21" customHeight="1" thickBot="1">
      <c r="B51" s="104"/>
      <c r="D51" s="90"/>
      <c r="E51" s="473"/>
      <c r="F51" s="976" t="s">
        <v>258</v>
      </c>
      <c r="G51" s="977"/>
      <c r="H51" s="978" t="s">
        <v>257</v>
      </c>
      <c r="I51" s="977"/>
      <c r="J51" s="978" t="s">
        <v>259</v>
      </c>
      <c r="K51" s="977"/>
      <c r="L51" s="959" t="s">
        <v>267</v>
      </c>
      <c r="M51" s="961"/>
      <c r="N51" s="959" t="s">
        <v>273</v>
      </c>
      <c r="O51" s="960"/>
      <c r="P51" s="961"/>
      <c r="R51" s="979" t="s">
        <v>278</v>
      </c>
      <c r="S51" s="980"/>
      <c r="T51" s="948" t="str">
        <f>Info!L23</f>
        <v>TBD</v>
      </c>
      <c r="U51" s="949"/>
      <c r="X51" s="84"/>
    </row>
    <row r="52" spans="2:24" ht="24" customHeight="1">
      <c r="B52" s="104"/>
      <c r="D52" s="90"/>
      <c r="E52" s="474" t="s">
        <v>262</v>
      </c>
      <c r="F52" s="956">
        <f>Info!L15</f>
        <v>101000</v>
      </c>
      <c r="G52" s="955"/>
      <c r="H52" s="954">
        <f>Info!L16</f>
        <v>8416.6666666666661</v>
      </c>
      <c r="I52" s="955"/>
      <c r="J52" s="964">
        <f>Info!L17</f>
        <v>15</v>
      </c>
      <c r="K52" s="965"/>
      <c r="L52" s="964">
        <f>Info!L18</f>
        <v>180</v>
      </c>
      <c r="M52" s="965"/>
      <c r="N52" s="970">
        <f>Info!F27*10</f>
        <v>250</v>
      </c>
      <c r="O52" s="971"/>
      <c r="P52" s="475" t="s">
        <v>268</v>
      </c>
      <c r="R52" s="979" t="s">
        <v>280</v>
      </c>
      <c r="S52" s="980"/>
      <c r="T52" s="948" t="str">
        <f>Info!L24</f>
        <v>TBD</v>
      </c>
      <c r="U52" s="949"/>
      <c r="X52" s="84"/>
    </row>
    <row r="53" spans="2:24" ht="23" customHeight="1">
      <c r="B53" s="104"/>
      <c r="E53" s="476" t="s">
        <v>263</v>
      </c>
      <c r="F53" s="957">
        <f>C18</f>
        <v>0</v>
      </c>
      <c r="G53" s="953"/>
      <c r="H53" s="952">
        <f>C18/12</f>
        <v>0</v>
      </c>
      <c r="I53" s="953"/>
      <c r="J53" s="966">
        <f>O18/12</f>
        <v>0</v>
      </c>
      <c r="K53" s="967"/>
      <c r="L53" s="962">
        <f>O18</f>
        <v>0</v>
      </c>
      <c r="M53" s="963"/>
      <c r="N53" s="974" t="e">
        <f>F53/L53</f>
        <v>#DIV/0!</v>
      </c>
      <c r="O53" s="975"/>
      <c r="P53" s="475" t="s">
        <v>264</v>
      </c>
      <c r="R53" s="523"/>
      <c r="S53" s="388"/>
      <c r="T53" s="407"/>
      <c r="U53" s="331"/>
      <c r="X53" s="84"/>
    </row>
    <row r="54" spans="2:24" ht="23" customHeight="1" thickBot="1">
      <c r="B54" s="104"/>
      <c r="E54" s="477" t="s">
        <v>265</v>
      </c>
      <c r="F54" s="958">
        <f>F53-F52</f>
        <v>-101000</v>
      </c>
      <c r="G54" s="951"/>
      <c r="H54" s="950">
        <f>H53-H52</f>
        <v>-8416.6666666666661</v>
      </c>
      <c r="I54" s="951"/>
      <c r="J54" s="968">
        <f>J53-J52</f>
        <v>-15</v>
      </c>
      <c r="K54" s="969"/>
      <c r="L54" s="968">
        <f>L53-L52</f>
        <v>-180</v>
      </c>
      <c r="M54" s="969"/>
      <c r="N54" s="972" t="e">
        <f>N53-N52</f>
        <v>#DIV/0!</v>
      </c>
      <c r="O54" s="973"/>
      <c r="P54" s="478"/>
      <c r="R54" s="979" t="s">
        <v>279</v>
      </c>
      <c r="S54" s="980"/>
      <c r="T54" s="948" t="str">
        <f>Info!L26</f>
        <v>TBD</v>
      </c>
      <c r="U54" s="949"/>
      <c r="X54" s="84"/>
    </row>
    <row r="55" spans="2:24" ht="24" customHeight="1" thickTop="1">
      <c r="B55" s="104"/>
      <c r="E55" s="281"/>
      <c r="F55" s="479"/>
      <c r="G55" s="468"/>
      <c r="H55" s="281"/>
      <c r="I55" s="468"/>
      <c r="J55" s="480"/>
      <c r="K55" s="281"/>
      <c r="L55" s="468"/>
      <c r="M55" s="468"/>
      <c r="N55" s="281"/>
      <c r="O55" s="468"/>
      <c r="P55" s="468"/>
      <c r="R55" s="979" t="s">
        <v>280</v>
      </c>
      <c r="S55" s="980"/>
      <c r="T55" s="948" t="str">
        <f>Info!L27</f>
        <v>TBD</v>
      </c>
      <c r="U55" s="949"/>
      <c r="X55" s="84"/>
    </row>
    <row r="56" spans="2:24" ht="35" customHeight="1">
      <c r="B56" s="104"/>
      <c r="U56" s="105"/>
      <c r="X56" s="84"/>
    </row>
    <row r="57" spans="2:24" ht="29" customHeight="1">
      <c r="B57" s="481"/>
      <c r="C57" s="482"/>
      <c r="D57" s="482"/>
      <c r="E57" s="482"/>
      <c r="H57" s="426" t="s">
        <v>274</v>
      </c>
      <c r="I57" s="379" t="s">
        <v>275</v>
      </c>
      <c r="J57" s="376"/>
      <c r="K57" s="482"/>
      <c r="L57" s="482"/>
      <c r="M57" s="482"/>
      <c r="N57" s="482"/>
      <c r="O57" s="482"/>
      <c r="P57" s="482"/>
      <c r="Q57" s="482"/>
      <c r="R57" s="482"/>
      <c r="S57" s="482"/>
      <c r="T57" s="482"/>
      <c r="U57" s="483"/>
      <c r="X57" s="84"/>
    </row>
    <row r="58" spans="2:24" ht="25" customHeight="1">
      <c r="B58" s="104"/>
      <c r="E58" s="319"/>
      <c r="F58" s="319"/>
      <c r="G58" s="319"/>
      <c r="H58" s="489"/>
      <c r="I58" s="319"/>
      <c r="J58" s="319"/>
      <c r="K58" s="319"/>
      <c r="L58" s="319"/>
      <c r="M58" s="319"/>
      <c r="N58" s="319"/>
      <c r="O58" s="319"/>
      <c r="P58" s="319"/>
      <c r="U58" s="105"/>
      <c r="X58" s="84"/>
    </row>
    <row r="59" spans="2:24" ht="16" customHeight="1">
      <c r="B59" s="104"/>
      <c r="E59" s="90"/>
      <c r="F59" s="90"/>
      <c r="G59" s="90"/>
      <c r="H59" s="90"/>
      <c r="I59" s="90"/>
      <c r="J59" s="169"/>
      <c r="K59" s="170"/>
      <c r="L59" s="116"/>
      <c r="M59" s="90"/>
      <c r="N59" s="90"/>
      <c r="O59" s="90"/>
      <c r="P59" s="90"/>
      <c r="U59" s="612"/>
      <c r="X59" s="84"/>
    </row>
    <row r="60" spans="2:24" ht="13" customHeight="1" thickBot="1">
      <c r="B60" s="118"/>
      <c r="C60" s="119"/>
      <c r="D60" s="119"/>
      <c r="E60" s="484"/>
      <c r="F60" s="484"/>
      <c r="G60" s="484"/>
      <c r="H60" s="484"/>
      <c r="I60" s="484"/>
      <c r="J60" s="485"/>
      <c r="K60" s="486"/>
      <c r="L60" s="487"/>
      <c r="M60" s="484"/>
      <c r="N60" s="484"/>
      <c r="O60" s="484"/>
      <c r="P60" s="484"/>
      <c r="Q60" s="119"/>
      <c r="R60" s="119"/>
      <c r="S60" s="119"/>
      <c r="T60" s="119"/>
      <c r="U60" s="615" t="str">
        <f>Info!O48</f>
        <v>Copyright © 2025 Clem Harrod. All rights reserved. ISBN: 978-1-7347452-6-9</v>
      </c>
      <c r="X60" s="84"/>
    </row>
    <row r="61" spans="2:24" ht="12.75" customHeight="1" thickTop="1">
      <c r="E61" s="90"/>
      <c r="F61" s="90"/>
      <c r="G61" s="90"/>
      <c r="H61" s="90"/>
      <c r="I61" s="90"/>
      <c r="J61" s="169"/>
      <c r="K61" s="170"/>
      <c r="L61" s="116"/>
      <c r="M61" s="90"/>
      <c r="N61" s="90"/>
      <c r="O61" s="90"/>
      <c r="P61" s="90"/>
      <c r="X61" s="84"/>
    </row>
    <row r="62" spans="2:24" ht="11" customHeight="1">
      <c r="X62" s="84"/>
    </row>
    <row r="63" spans="2:24" ht="12" customHeight="1">
      <c r="X63" s="84"/>
    </row>
    <row r="64" spans="2:24" ht="12" customHeight="1">
      <c r="X64" s="84"/>
    </row>
    <row r="65" spans="24:24">
      <c r="X65" s="84"/>
    </row>
    <row r="66" spans="24:24" ht="12" customHeight="1">
      <c r="X66" s="84"/>
    </row>
    <row r="67" spans="24:24" ht="12" customHeight="1">
      <c r="X67" s="84"/>
    </row>
    <row r="68" spans="24:24" ht="12" customHeight="1">
      <c r="X68" s="84"/>
    </row>
    <row r="69" spans="24:24">
      <c r="X69" s="84"/>
    </row>
    <row r="70" spans="24:24">
      <c r="X70" s="84"/>
    </row>
    <row r="71" spans="24:24">
      <c r="X71" s="84"/>
    </row>
    <row r="72" spans="24:24">
      <c r="X72" s="84"/>
    </row>
    <row r="73" spans="24:24">
      <c r="X73" s="84"/>
    </row>
    <row r="74" spans="24:24">
      <c r="X74" s="84"/>
    </row>
    <row r="75" spans="24:24">
      <c r="X75" s="84"/>
    </row>
    <row r="76" spans="24:24">
      <c r="X76" s="84"/>
    </row>
    <row r="77" spans="24:24">
      <c r="X77" s="84"/>
    </row>
    <row r="78" spans="24:24">
      <c r="X78" s="84"/>
    </row>
    <row r="79" spans="24:24">
      <c r="X79" s="84"/>
    </row>
    <row r="80" spans="24:24">
      <c r="X80" s="84"/>
    </row>
    <row r="81" spans="24:31">
      <c r="X81" s="84"/>
    </row>
    <row r="82" spans="24:31" ht="15" customHeight="1">
      <c r="X82" s="84"/>
    </row>
    <row r="83" spans="24:31">
      <c r="X83" s="84"/>
    </row>
    <row r="84" spans="24:31">
      <c r="X84" s="84"/>
    </row>
    <row r="85" spans="24:31">
      <c r="X85" s="84"/>
    </row>
    <row r="86" spans="24:31">
      <c r="X86" s="84"/>
    </row>
    <row r="87" spans="24:31">
      <c r="X87" s="84"/>
    </row>
    <row r="88" spans="24:31">
      <c r="X88" s="84"/>
    </row>
    <row r="89" spans="24:31">
      <c r="X89" s="84"/>
    </row>
    <row r="90" spans="24:31">
      <c r="X90" s="84"/>
    </row>
    <row r="91" spans="24:31">
      <c r="X91" s="84"/>
    </row>
    <row r="92" spans="24:31">
      <c r="X92" s="84"/>
    </row>
    <row r="93" spans="24:31">
      <c r="X93" s="84"/>
    </row>
    <row r="94" spans="24:31">
      <c r="X94" s="84"/>
      <c r="AE94" s="122"/>
    </row>
    <row r="95" spans="24:31">
      <c r="X95" s="84"/>
    </row>
    <row r="96" spans="24:31">
      <c r="X96" s="84"/>
    </row>
    <row r="97" spans="24:32">
      <c r="X97" s="84"/>
    </row>
    <row r="98" spans="24:32">
      <c r="X98" s="84"/>
    </row>
    <row r="99" spans="24:32">
      <c r="X99" s="84"/>
    </row>
    <row r="100" spans="24:32">
      <c r="X100" s="84"/>
    </row>
    <row r="101" spans="24:32">
      <c r="X101" s="84"/>
      <c r="AF101" s="122"/>
    </row>
    <row r="102" spans="24:32">
      <c r="X102" s="84"/>
    </row>
    <row r="103" spans="24:32">
      <c r="X103" s="84"/>
    </row>
    <row r="104" spans="24:32">
      <c r="X104" s="84"/>
    </row>
    <row r="105" spans="24:32">
      <c r="X105" s="84"/>
    </row>
    <row r="106" spans="24:32">
      <c r="X106" s="84"/>
    </row>
    <row r="107" spans="24:32">
      <c r="X107" s="84"/>
    </row>
    <row r="108" spans="24:32">
      <c r="X108" s="84"/>
    </row>
    <row r="109" spans="24:32">
      <c r="X109" s="84"/>
    </row>
    <row r="110" spans="24:32">
      <c r="X110" s="84"/>
    </row>
    <row r="111" spans="24:32">
      <c r="X111" s="84"/>
    </row>
    <row r="112" spans="24:32">
      <c r="X112" s="84"/>
    </row>
    <row r="113" spans="24:24">
      <c r="X113" s="84"/>
    </row>
    <row r="114" spans="24:24">
      <c r="X114" s="84"/>
    </row>
    <row r="115" spans="24:24">
      <c r="X115" s="84"/>
    </row>
    <row r="116" spans="24:24">
      <c r="X116" s="84"/>
    </row>
    <row r="117" spans="24:24">
      <c r="X117" s="84"/>
    </row>
    <row r="118" spans="24:24">
      <c r="X118" s="84"/>
    </row>
    <row r="119" spans="24:24">
      <c r="X119" s="84"/>
    </row>
    <row r="120" spans="24:24">
      <c r="X120" s="84"/>
    </row>
    <row r="121" spans="24:24" ht="15" customHeight="1">
      <c r="X121" s="84"/>
    </row>
    <row r="122" spans="24:24">
      <c r="X122" s="84"/>
    </row>
    <row r="123" spans="24:24">
      <c r="X123" s="84"/>
    </row>
    <row r="124" spans="24:24">
      <c r="X124" s="84"/>
    </row>
    <row r="125" spans="24:24">
      <c r="X125" s="84"/>
    </row>
    <row r="126" spans="24:24">
      <c r="X126" s="84"/>
    </row>
    <row r="127" spans="24:24" ht="15" customHeight="1">
      <c r="X127" s="84"/>
    </row>
    <row r="128" spans="24:24">
      <c r="X128" s="84"/>
    </row>
    <row r="129" spans="7:31">
      <c r="X129" s="84"/>
    </row>
    <row r="130" spans="7:31">
      <c r="X130" s="84"/>
    </row>
    <row r="131" spans="7:31">
      <c r="T131" s="124"/>
      <c r="X131" s="84"/>
      <c r="AE131" s="122"/>
    </row>
    <row r="132" spans="7:31">
      <c r="G132" s="123"/>
      <c r="R132" s="125"/>
      <c r="S132" s="125"/>
      <c r="T132" s="124"/>
      <c r="U132" s="122"/>
      <c r="X132" s="92"/>
      <c r="Y132" s="126"/>
      <c r="AA132" s="122"/>
      <c r="AB132" s="88"/>
    </row>
    <row r="133" spans="7:31">
      <c r="G133" s="123"/>
      <c r="T133" s="127"/>
      <c r="U133" s="122"/>
      <c r="X133" s="92"/>
      <c r="Y133" s="122"/>
      <c r="AA133" s="122"/>
      <c r="AB133" s="88"/>
    </row>
    <row r="134" spans="7:31">
      <c r="T134" s="127"/>
      <c r="X134" s="128"/>
      <c r="Y134" s="129"/>
      <c r="Z134" s="129"/>
      <c r="AA134" s="122"/>
      <c r="AB134" s="130"/>
    </row>
    <row r="135" spans="7:31">
      <c r="T135" s="127"/>
      <c r="X135" s="128"/>
      <c r="Y135" s="126"/>
      <c r="Z135" s="126"/>
      <c r="AA135" s="122"/>
      <c r="AB135" s="130"/>
    </row>
    <row r="136" spans="7:31">
      <c r="T136" s="127"/>
      <c r="X136" s="128"/>
      <c r="Y136" s="126"/>
      <c r="Z136" s="126"/>
      <c r="AA136" s="122"/>
      <c r="AB136" s="88"/>
    </row>
    <row r="137" spans="7:31">
      <c r="T137" s="127"/>
      <c r="X137" s="128"/>
      <c r="Y137" s="129"/>
      <c r="Z137" s="129"/>
      <c r="AA137" s="122"/>
      <c r="AB137" s="88"/>
    </row>
    <row r="138" spans="7:31">
      <c r="T138" s="127"/>
      <c r="X138" s="128"/>
      <c r="Y138" s="126"/>
      <c r="Z138" s="126"/>
      <c r="AA138" s="122"/>
      <c r="AB138" s="88"/>
    </row>
    <row r="139" spans="7:31">
      <c r="T139" s="127"/>
      <c r="X139" s="128"/>
      <c r="Y139" s="122"/>
      <c r="Z139" s="129"/>
      <c r="AA139" s="122"/>
      <c r="AB139" s="88"/>
    </row>
    <row r="140" spans="7:31">
      <c r="T140" s="127"/>
      <c r="X140" s="128"/>
      <c r="Y140" s="122"/>
      <c r="Z140" s="129"/>
      <c r="AA140" s="122"/>
      <c r="AB140" s="131"/>
    </row>
    <row r="141" spans="7:31">
      <c r="T141" s="127"/>
      <c r="W141" s="128"/>
      <c r="X141" s="128"/>
      <c r="Y141" s="126"/>
      <c r="Z141" s="126"/>
      <c r="AA141" s="122"/>
      <c r="AB141" s="88"/>
    </row>
    <row r="142" spans="7:31">
      <c r="T142" s="127"/>
      <c r="X142" s="128"/>
      <c r="Y142" s="129"/>
      <c r="Z142" s="129"/>
      <c r="AA142" s="122"/>
      <c r="AB142" s="88"/>
    </row>
    <row r="143" spans="7:31">
      <c r="T143" s="127"/>
      <c r="W143" s="128"/>
      <c r="X143" s="128"/>
      <c r="Y143" s="128"/>
      <c r="Z143" s="129"/>
      <c r="AA143" s="122"/>
      <c r="AB143" s="88"/>
    </row>
    <row r="144" spans="7:31">
      <c r="T144" s="127"/>
      <c r="X144" s="128"/>
      <c r="Y144" s="126"/>
      <c r="Z144" s="126"/>
      <c r="AA144" s="122"/>
      <c r="AB144" s="88"/>
    </row>
    <row r="145" spans="20:28">
      <c r="T145" s="132"/>
      <c r="X145" s="128"/>
      <c r="Y145" s="126"/>
      <c r="Z145" s="126"/>
      <c r="AA145" s="122"/>
      <c r="AB145" s="88"/>
    </row>
    <row r="146" spans="20:28">
      <c r="T146" s="132"/>
      <c r="X146" s="128"/>
      <c r="Y146" s="129"/>
      <c r="Z146" s="129"/>
      <c r="AA146" s="122"/>
      <c r="AB146" s="88"/>
    </row>
    <row r="147" spans="20:28">
      <c r="T147" s="132"/>
      <c r="X147" s="128"/>
      <c r="Y147" s="122"/>
      <c r="AA147" s="122"/>
      <c r="AB147" s="88"/>
    </row>
    <row r="148" spans="20:28">
      <c r="T148" s="132"/>
      <c r="X148" s="128"/>
      <c r="Y148" s="126"/>
      <c r="Z148" s="126"/>
      <c r="AA148" s="122"/>
      <c r="AB148" s="88"/>
    </row>
    <row r="149" spans="20:28">
      <c r="T149" s="127"/>
      <c r="X149" s="128"/>
      <c r="Y149" s="126"/>
      <c r="Z149" s="126"/>
      <c r="AA149" s="122"/>
      <c r="AB149" s="133"/>
    </row>
    <row r="150" spans="20:28">
      <c r="T150" s="127"/>
      <c r="X150" s="128"/>
      <c r="Y150" s="126"/>
      <c r="Z150" s="126"/>
      <c r="AA150" s="122"/>
    </row>
    <row r="151" spans="20:28">
      <c r="T151" s="127"/>
      <c r="X151" s="128"/>
      <c r="Y151" s="126"/>
      <c r="Z151" s="126"/>
      <c r="AA151" s="122"/>
    </row>
    <row r="152" spans="20:28">
      <c r="T152" s="127"/>
      <c r="X152" s="128"/>
      <c r="Y152" s="126"/>
      <c r="Z152" s="126"/>
      <c r="AA152" s="122"/>
    </row>
    <row r="153" spans="20:28">
      <c r="T153" s="127"/>
      <c r="X153" s="128"/>
      <c r="AA153" s="122"/>
    </row>
    <row r="154" spans="20:28">
      <c r="T154" s="127"/>
      <c r="X154" s="128"/>
      <c r="AA154" s="122"/>
    </row>
    <row r="155" spans="20:28">
      <c r="T155" s="127"/>
      <c r="X155" s="128"/>
      <c r="Y155" s="122"/>
      <c r="AA155" s="122"/>
    </row>
    <row r="156" spans="20:28">
      <c r="T156" s="127"/>
      <c r="X156" s="128"/>
      <c r="Y156" s="122"/>
      <c r="AA156" s="122"/>
    </row>
    <row r="157" spans="20:28">
      <c r="T157" s="127"/>
      <c r="X157" s="128"/>
      <c r="Y157" s="122"/>
      <c r="Z157" s="129"/>
      <c r="AA157" s="122"/>
    </row>
    <row r="158" spans="20:28">
      <c r="T158" s="127"/>
      <c r="X158" s="128"/>
      <c r="Y158" s="122"/>
      <c r="AA158" s="122"/>
    </row>
    <row r="159" spans="20:28">
      <c r="T159" s="127"/>
      <c r="X159" s="128"/>
      <c r="Y159" s="126"/>
      <c r="Z159" s="126"/>
      <c r="AA159" s="122"/>
    </row>
    <row r="160" spans="20:28">
      <c r="T160" s="127"/>
      <c r="X160" s="128"/>
      <c r="Y160" s="122"/>
      <c r="Z160" s="134"/>
      <c r="AA160" s="122"/>
    </row>
    <row r="161" spans="20:29">
      <c r="T161" s="127"/>
      <c r="X161" s="128"/>
      <c r="Y161" s="135"/>
      <c r="Z161" s="135"/>
      <c r="AA161" s="122"/>
    </row>
    <row r="162" spans="20:29">
      <c r="T162" s="127"/>
      <c r="X162" s="128"/>
      <c r="Y162" s="135"/>
      <c r="Z162" s="135"/>
      <c r="AA162" s="122"/>
    </row>
    <row r="163" spans="20:29" ht="16">
      <c r="T163" s="136"/>
      <c r="X163" s="128"/>
      <c r="AA163" s="122"/>
    </row>
    <row r="164" spans="20:29" ht="16">
      <c r="T164" s="137"/>
      <c r="U164" s="136"/>
      <c r="V164" s="138"/>
      <c r="W164" s="138"/>
      <c r="X164" s="139"/>
    </row>
    <row r="165" spans="20:29">
      <c r="T165" s="137"/>
      <c r="U165" s="92"/>
      <c r="X165" s="84"/>
    </row>
    <row r="166" spans="20:29" ht="15">
      <c r="T166" s="140"/>
      <c r="U166" s="141"/>
      <c r="X166" s="84"/>
    </row>
    <row r="167" spans="20:29">
      <c r="T167" s="142"/>
      <c r="U167" s="92"/>
      <c r="X167" s="84"/>
      <c r="Y167" s="141"/>
    </row>
    <row r="168" spans="20:29">
      <c r="T168" s="142"/>
      <c r="U168" s="92"/>
      <c r="X168" s="84"/>
    </row>
    <row r="169" spans="20:29">
      <c r="U169" s="92"/>
      <c r="X169" s="84"/>
    </row>
    <row r="170" spans="20:29">
      <c r="X170" s="139"/>
    </row>
    <row r="171" spans="20:29">
      <c r="X171" s="143"/>
      <c r="Y171" s="122"/>
    </row>
    <row r="172" spans="20:29">
      <c r="X172" s="84"/>
    </row>
    <row r="173" spans="20:29">
      <c r="X173" s="84"/>
    </row>
    <row r="174" spans="20:29">
      <c r="X174" s="84"/>
      <c r="AC174" s="92"/>
    </row>
    <row r="175" spans="20:29">
      <c r="X175" s="84"/>
      <c r="AC175" s="92"/>
    </row>
    <row r="176" spans="20:29">
      <c r="X176" s="84"/>
      <c r="AC176" s="92"/>
    </row>
    <row r="177" spans="24:29">
      <c r="X177" s="84"/>
      <c r="AC177" s="92"/>
    </row>
    <row r="178" spans="24:29">
      <c r="X178" s="84"/>
      <c r="AC178" s="92"/>
    </row>
    <row r="179" spans="24:29">
      <c r="X179" s="84"/>
      <c r="AC179" s="92"/>
    </row>
    <row r="180" spans="24:29">
      <c r="X180" s="84"/>
      <c r="AC180" s="92"/>
    </row>
    <row r="181" spans="24:29">
      <c r="X181" s="84"/>
      <c r="AC181" s="92"/>
    </row>
    <row r="182" spans="24:29">
      <c r="X182" s="84"/>
      <c r="AC182" s="92"/>
    </row>
    <row r="183" spans="24:29">
      <c r="X183" s="84"/>
      <c r="AC183" s="92"/>
    </row>
    <row r="184" spans="24:29">
      <c r="X184" s="84"/>
      <c r="AC184" s="92"/>
    </row>
    <row r="185" spans="24:29">
      <c r="X185" s="84"/>
      <c r="AC185" s="92"/>
    </row>
    <row r="186" spans="24:29">
      <c r="X186" s="84"/>
      <c r="AC186" s="92"/>
    </row>
    <row r="187" spans="24:29">
      <c r="X187" s="84"/>
      <c r="AC187" s="92"/>
    </row>
    <row r="188" spans="24:29">
      <c r="X188" s="84"/>
      <c r="AC188" s="92"/>
    </row>
    <row r="189" spans="24:29">
      <c r="X189" s="84"/>
      <c r="AC189" s="92"/>
    </row>
    <row r="190" spans="24:29">
      <c r="X190" s="84"/>
      <c r="AC190" s="92"/>
    </row>
    <row r="191" spans="24:29">
      <c r="X191" s="84"/>
      <c r="AC191" s="92"/>
    </row>
    <row r="192" spans="24:29">
      <c r="X192" s="84"/>
      <c r="AC192" s="92"/>
    </row>
    <row r="193" spans="24:29">
      <c r="X193" s="84"/>
      <c r="AC193" s="92"/>
    </row>
    <row r="194" spans="24:29">
      <c r="X194" s="84"/>
      <c r="AC194" s="92"/>
    </row>
    <row r="195" spans="24:29">
      <c r="X195" s="84"/>
      <c r="AC195" s="92"/>
    </row>
    <row r="196" spans="24:29">
      <c r="X196" s="84"/>
      <c r="AC196" s="92"/>
    </row>
    <row r="197" spans="24:29">
      <c r="X197" s="84"/>
      <c r="AC197" s="92"/>
    </row>
    <row r="198" spans="24:29">
      <c r="X198" s="84"/>
      <c r="AC198" s="92"/>
    </row>
    <row r="199" spans="24:29">
      <c r="X199" s="84"/>
      <c r="AC199" s="92"/>
    </row>
    <row r="200" spans="24:29">
      <c r="X200" s="84"/>
      <c r="AC200" s="92"/>
    </row>
    <row r="201" spans="24:29">
      <c r="X201" s="84"/>
      <c r="AC201" s="92"/>
    </row>
    <row r="202" spans="24:29">
      <c r="X202" s="84"/>
      <c r="AC202" s="92"/>
    </row>
    <row r="203" spans="24:29">
      <c r="X203" s="84"/>
      <c r="AC203" s="92"/>
    </row>
    <row r="204" spans="24:29">
      <c r="X204" s="84"/>
      <c r="AC204" s="92"/>
    </row>
    <row r="205" spans="24:29">
      <c r="X205" s="84"/>
      <c r="AC205" s="92"/>
    </row>
    <row r="206" spans="24:29">
      <c r="X206" s="84"/>
      <c r="AC206" s="92"/>
    </row>
    <row r="207" spans="24:29">
      <c r="X207" s="84"/>
      <c r="AC207" s="92"/>
    </row>
    <row r="208" spans="24:29">
      <c r="X208" s="84"/>
      <c r="AC208" s="92"/>
    </row>
    <row r="209" spans="24:29">
      <c r="X209" s="84"/>
      <c r="AC209" s="92"/>
    </row>
    <row r="210" spans="24:29">
      <c r="X210" s="84"/>
      <c r="AC210" s="92"/>
    </row>
    <row r="211" spans="24:29">
      <c r="X211" s="84"/>
      <c r="AC211" s="92"/>
    </row>
    <row r="212" spans="24:29">
      <c r="X212" s="84"/>
      <c r="AC212" s="92"/>
    </row>
    <row r="213" spans="24:29">
      <c r="X213" s="84"/>
      <c r="AC213" s="92"/>
    </row>
    <row r="214" spans="24:29">
      <c r="X214" s="84"/>
      <c r="AC214" s="92"/>
    </row>
    <row r="215" spans="24:29">
      <c r="X215" s="84"/>
      <c r="AC215" s="92"/>
    </row>
    <row r="216" spans="24:29">
      <c r="X216" s="84"/>
      <c r="AC216" s="92"/>
    </row>
    <row r="217" spans="24:29">
      <c r="X217" s="84"/>
      <c r="AC217" s="92"/>
    </row>
    <row r="218" spans="24:29">
      <c r="X218" s="84"/>
      <c r="AC218" s="92"/>
    </row>
    <row r="219" spans="24:29">
      <c r="X219" s="84"/>
      <c r="AC219" s="92"/>
    </row>
    <row r="220" spans="24:29">
      <c r="X220" s="84"/>
      <c r="AC220" s="92"/>
    </row>
    <row r="221" spans="24:29">
      <c r="X221" s="84"/>
      <c r="AC221" s="92"/>
    </row>
    <row r="222" spans="24:29">
      <c r="X222" s="84"/>
      <c r="AC222" s="92"/>
    </row>
    <row r="223" spans="24:29">
      <c r="X223" s="84"/>
      <c r="AC223" s="92"/>
    </row>
    <row r="224" spans="24:29">
      <c r="X224" s="84"/>
      <c r="AC224" s="92"/>
    </row>
    <row r="225" spans="24:29">
      <c r="X225" s="84"/>
      <c r="AC225" s="92"/>
    </row>
    <row r="226" spans="24:29">
      <c r="X226" s="84"/>
      <c r="AC226" s="92"/>
    </row>
    <row r="227" spans="24:29">
      <c r="X227" s="84"/>
      <c r="AC227" s="92"/>
    </row>
    <row r="228" spans="24:29">
      <c r="X228" s="84"/>
      <c r="AC228" s="92"/>
    </row>
    <row r="229" spans="24:29">
      <c r="X229" s="84"/>
      <c r="AC229" s="92"/>
    </row>
    <row r="230" spans="24:29">
      <c r="X230" s="84"/>
      <c r="AC230" s="92"/>
    </row>
    <row r="231" spans="24:29">
      <c r="X231" s="84"/>
      <c r="AC231" s="92"/>
    </row>
    <row r="232" spans="24:29">
      <c r="X232" s="84"/>
      <c r="AC232" s="92"/>
    </row>
    <row r="233" spans="24:29">
      <c r="X233" s="84"/>
      <c r="AC233" s="92"/>
    </row>
    <row r="234" spans="24:29">
      <c r="X234" s="84"/>
      <c r="AC234" s="92"/>
    </row>
    <row r="235" spans="24:29">
      <c r="X235" s="84"/>
      <c r="AC235" s="92"/>
    </row>
    <row r="236" spans="24:29">
      <c r="X236" s="84"/>
      <c r="AC236" s="92"/>
    </row>
    <row r="237" spans="24:29">
      <c r="X237" s="84"/>
      <c r="AC237" s="92"/>
    </row>
    <row r="238" spans="24:29">
      <c r="X238" s="84"/>
      <c r="AC238" s="92"/>
    </row>
    <row r="239" spans="24:29">
      <c r="X239" s="84"/>
      <c r="AC239" s="92"/>
    </row>
    <row r="240" spans="24:29">
      <c r="X240" s="84"/>
      <c r="AC240" s="92"/>
    </row>
    <row r="241" spans="24:29">
      <c r="X241" s="84"/>
      <c r="AC241" s="92"/>
    </row>
    <row r="242" spans="24:29">
      <c r="X242" s="84"/>
      <c r="AC242" s="92"/>
    </row>
    <row r="243" spans="24:29">
      <c r="X243" s="84"/>
      <c r="AC243" s="92"/>
    </row>
    <row r="244" spans="24:29">
      <c r="X244" s="84"/>
      <c r="AC244" s="92"/>
    </row>
    <row r="245" spans="24:29">
      <c r="X245" s="84"/>
      <c r="AC245" s="92"/>
    </row>
    <row r="246" spans="24:29">
      <c r="X246" s="84"/>
      <c r="AC246" s="92"/>
    </row>
    <row r="247" spans="24:29">
      <c r="X247" s="84"/>
      <c r="AC247" s="92"/>
    </row>
    <row r="248" spans="24:29">
      <c r="X248" s="84"/>
      <c r="AC248" s="92"/>
    </row>
    <row r="249" spans="24:29">
      <c r="X249" s="84"/>
      <c r="AC249" s="92"/>
    </row>
    <row r="250" spans="24:29">
      <c r="X250" s="84"/>
      <c r="AC250" s="92"/>
    </row>
    <row r="251" spans="24:29">
      <c r="X251" s="84"/>
      <c r="AC251" s="92"/>
    </row>
    <row r="252" spans="24:29">
      <c r="X252" s="84"/>
      <c r="AC252" s="92"/>
    </row>
    <row r="253" spans="24:29">
      <c r="X253" s="84"/>
      <c r="AC253" s="92"/>
    </row>
    <row r="254" spans="24:29">
      <c r="X254" s="84"/>
      <c r="AC254" s="92"/>
    </row>
    <row r="255" spans="24:29">
      <c r="X255" s="84"/>
      <c r="AC255" s="92"/>
    </row>
    <row r="256" spans="24:29">
      <c r="X256" s="84"/>
      <c r="AC256" s="92"/>
    </row>
    <row r="257" spans="24:29">
      <c r="X257" s="84"/>
      <c r="AC257" s="92"/>
    </row>
    <row r="258" spans="24:29">
      <c r="X258" s="84"/>
      <c r="AC258" s="92"/>
    </row>
    <row r="259" spans="24:29">
      <c r="X259" s="84"/>
      <c r="AC259" s="92"/>
    </row>
    <row r="260" spans="24:29">
      <c r="X260" s="84"/>
      <c r="AC260" s="92"/>
    </row>
    <row r="261" spans="24:29">
      <c r="X261" s="84"/>
      <c r="AC261" s="92"/>
    </row>
    <row r="262" spans="24:29">
      <c r="X262" s="84"/>
      <c r="AC262" s="92"/>
    </row>
    <row r="263" spans="24:29">
      <c r="X263" s="84"/>
      <c r="AC263" s="92"/>
    </row>
    <row r="264" spans="24:29">
      <c r="X264" s="84"/>
      <c r="AC264" s="92"/>
    </row>
    <row r="265" spans="24:29">
      <c r="X265" s="84"/>
      <c r="AC265" s="92"/>
    </row>
    <row r="266" spans="24:29">
      <c r="X266" s="84"/>
      <c r="AC266" s="92"/>
    </row>
    <row r="267" spans="24:29">
      <c r="X267" s="84"/>
      <c r="AC267" s="92"/>
    </row>
    <row r="268" spans="24:29">
      <c r="X268" s="84"/>
      <c r="AC268" s="92"/>
    </row>
    <row r="269" spans="24:29">
      <c r="X269" s="84"/>
      <c r="AC269" s="92"/>
    </row>
    <row r="270" spans="24:29">
      <c r="X270" s="84"/>
      <c r="AC270" s="92"/>
    </row>
    <row r="271" spans="24:29">
      <c r="X271" s="84"/>
      <c r="AC271" s="92"/>
    </row>
    <row r="272" spans="24:29">
      <c r="X272" s="84"/>
      <c r="AC272" s="92"/>
    </row>
    <row r="273" spans="24:29">
      <c r="X273" s="84"/>
      <c r="AC273" s="92"/>
    </row>
    <row r="274" spans="24:29">
      <c r="X274" s="84"/>
      <c r="AC274" s="92"/>
    </row>
    <row r="275" spans="24:29">
      <c r="X275" s="84"/>
      <c r="AC275" s="92"/>
    </row>
    <row r="276" spans="24:29">
      <c r="X276" s="84"/>
      <c r="AC276" s="92"/>
    </row>
    <row r="277" spans="24:29">
      <c r="X277" s="84"/>
      <c r="AC277" s="92"/>
    </row>
    <row r="278" spans="24:29">
      <c r="X278" s="84"/>
      <c r="AC278" s="92"/>
    </row>
    <row r="279" spans="24:29">
      <c r="X279" s="84"/>
      <c r="AC279" s="92"/>
    </row>
    <row r="280" spans="24:29">
      <c r="X280" s="84"/>
      <c r="AC280" s="92"/>
    </row>
    <row r="281" spans="24:29">
      <c r="X281" s="84"/>
      <c r="AC281" s="92"/>
    </row>
    <row r="282" spans="24:29">
      <c r="X282" s="84"/>
      <c r="AC282" s="92"/>
    </row>
    <row r="283" spans="24:29">
      <c r="X283" s="84"/>
      <c r="AC283" s="92"/>
    </row>
    <row r="284" spans="24:29">
      <c r="X284" s="84"/>
      <c r="AC284" s="92"/>
    </row>
    <row r="285" spans="24:29">
      <c r="X285" s="84"/>
      <c r="AC285" s="92"/>
    </row>
    <row r="286" spans="24:29">
      <c r="X286" s="84"/>
      <c r="AC286" s="92"/>
    </row>
    <row r="287" spans="24:29">
      <c r="X287" s="84"/>
      <c r="AC287" s="92"/>
    </row>
    <row r="288" spans="24:29">
      <c r="X288" s="84"/>
      <c r="AC288" s="92"/>
    </row>
    <row r="289" spans="24:29">
      <c r="X289" s="84"/>
      <c r="AC289" s="92"/>
    </row>
    <row r="290" spans="24:29">
      <c r="X290" s="84"/>
      <c r="AC290" s="92"/>
    </row>
    <row r="291" spans="24:29">
      <c r="X291" s="84"/>
      <c r="AC291" s="92"/>
    </row>
    <row r="292" spans="24:29">
      <c r="X292" s="84"/>
      <c r="AC292" s="92"/>
    </row>
    <row r="293" spans="24:29">
      <c r="X293" s="84"/>
      <c r="AC293" s="92"/>
    </row>
    <row r="294" spans="24:29">
      <c r="X294" s="84"/>
      <c r="AC294" s="92"/>
    </row>
    <row r="295" spans="24:29">
      <c r="X295" s="84"/>
      <c r="AC295" s="92"/>
    </row>
    <row r="296" spans="24:29">
      <c r="X296" s="84"/>
      <c r="AC296" s="92"/>
    </row>
    <row r="297" spans="24:29">
      <c r="X297" s="84"/>
      <c r="AC297" s="92"/>
    </row>
    <row r="298" spans="24:29">
      <c r="X298" s="84"/>
      <c r="AC298" s="92"/>
    </row>
  </sheetData>
  <sheetProtection algorithmName="SHA-512" hashValue="jAgai3KFKxMgrEiiyMKr3ffI2upjz4KfTaHN3TZ0OWsCDa84FfTV2vCztLJs5js0yoZpSsdVVDzju0yiyeDo1A==" saltValue="eUJKBuQ2MfssDBfoB3RFcg==" spinCount="100000" sheet="1" objects="1" scenarios="1" selectLockedCells="1"/>
  <mergeCells count="116">
    <mergeCell ref="T51:U51"/>
    <mergeCell ref="R52:S52"/>
    <mergeCell ref="T48:U48"/>
    <mergeCell ref="R51:S51"/>
    <mergeCell ref="T55:U55"/>
    <mergeCell ref="T54:U54"/>
    <mergeCell ref="R54:S54"/>
    <mergeCell ref="R55:S55"/>
    <mergeCell ref="R48:S48"/>
    <mergeCell ref="R49:S49"/>
    <mergeCell ref="T52:U52"/>
    <mergeCell ref="H54:I54"/>
    <mergeCell ref="H53:I53"/>
    <mergeCell ref="H52:I52"/>
    <mergeCell ref="F52:G52"/>
    <mergeCell ref="F53:G53"/>
    <mergeCell ref="F54:G54"/>
    <mergeCell ref="N51:P51"/>
    <mergeCell ref="L53:M53"/>
    <mergeCell ref="L52:M52"/>
    <mergeCell ref="J52:K52"/>
    <mergeCell ref="J53:K53"/>
    <mergeCell ref="L54:M54"/>
    <mergeCell ref="L51:M51"/>
    <mergeCell ref="N52:O52"/>
    <mergeCell ref="N54:O54"/>
    <mergeCell ref="N53:O53"/>
    <mergeCell ref="J54:K54"/>
    <mergeCell ref="F51:G51"/>
    <mergeCell ref="H51:I51"/>
    <mergeCell ref="J51:K51"/>
    <mergeCell ref="J49:K49"/>
    <mergeCell ref="J50:K50"/>
    <mergeCell ref="R34:U41"/>
    <mergeCell ref="G43:I43"/>
    <mergeCell ref="J43:K43"/>
    <mergeCell ref="L43:P43"/>
    <mergeCell ref="G44:I44"/>
    <mergeCell ref="J44:K44"/>
    <mergeCell ref="L44:P44"/>
    <mergeCell ref="G45:I45"/>
    <mergeCell ref="L45:P46"/>
    <mergeCell ref="G46:I46"/>
    <mergeCell ref="G41:I41"/>
    <mergeCell ref="J41:K41"/>
    <mergeCell ref="L41:P41"/>
    <mergeCell ref="G42:I42"/>
    <mergeCell ref="J42:K42"/>
    <mergeCell ref="L42:P42"/>
    <mergeCell ref="G39:I39"/>
    <mergeCell ref="J39:K39"/>
    <mergeCell ref="L39:P39"/>
    <mergeCell ref="G40:I40"/>
    <mergeCell ref="L40:P40"/>
    <mergeCell ref="T49:U49"/>
    <mergeCell ref="L38:P38"/>
    <mergeCell ref="G35:I35"/>
    <mergeCell ref="J35:K35"/>
    <mergeCell ref="L35:P35"/>
    <mergeCell ref="G36:I36"/>
    <mergeCell ref="J36:K36"/>
    <mergeCell ref="L36:P36"/>
    <mergeCell ref="G33:I33"/>
    <mergeCell ref="J33:K33"/>
    <mergeCell ref="L33:P33"/>
    <mergeCell ref="G34:I34"/>
    <mergeCell ref="J34:K34"/>
    <mergeCell ref="L34:P34"/>
    <mergeCell ref="P3:P4"/>
    <mergeCell ref="Q3:Q4"/>
    <mergeCell ref="C5:D5"/>
    <mergeCell ref="C6:D6"/>
    <mergeCell ref="B29:B30"/>
    <mergeCell ref="G37:I37"/>
    <mergeCell ref="J37:K37"/>
    <mergeCell ref="L37:P37"/>
    <mergeCell ref="R29:T30"/>
    <mergeCell ref="R31:T32"/>
    <mergeCell ref="B21:B22"/>
    <mergeCell ref="R21:T22"/>
    <mergeCell ref="C2:D4"/>
    <mergeCell ref="I3:I4"/>
    <mergeCell ref="J3:J4"/>
    <mergeCell ref="L3:L4"/>
    <mergeCell ref="M3:M4"/>
    <mergeCell ref="N3:N4"/>
    <mergeCell ref="O3:O4"/>
    <mergeCell ref="B2:B4"/>
    <mergeCell ref="E3:E4"/>
    <mergeCell ref="F3:F4"/>
    <mergeCell ref="G3:G4"/>
    <mergeCell ref="H3:H4"/>
    <mergeCell ref="U21:U22"/>
    <mergeCell ref="G32:I32"/>
    <mergeCell ref="J32:K32"/>
    <mergeCell ref="L32:P32"/>
    <mergeCell ref="B31:B32"/>
    <mergeCell ref="C15:D15"/>
    <mergeCell ref="C16:D16"/>
    <mergeCell ref="C17:D17"/>
    <mergeCell ref="C18:D18"/>
    <mergeCell ref="R19:T20"/>
    <mergeCell ref="U19:U20"/>
    <mergeCell ref="H22:M26"/>
    <mergeCell ref="I31:L31"/>
    <mergeCell ref="C9:D9"/>
    <mergeCell ref="C10:D10"/>
    <mergeCell ref="C11:D11"/>
    <mergeCell ref="C12:D12"/>
    <mergeCell ref="C13:D13"/>
    <mergeCell ref="C14:D14"/>
    <mergeCell ref="J40:K40"/>
    <mergeCell ref="C7:D7"/>
    <mergeCell ref="C8:D8"/>
    <mergeCell ref="G38:I38"/>
    <mergeCell ref="J38:K38"/>
  </mergeCells>
  <conditionalFormatting sqref="B6">
    <cfRule type="expression" dxfId="32" priority="8" stopIfTrue="1">
      <formula>$U$6&gt;0</formula>
    </cfRule>
  </conditionalFormatting>
  <conditionalFormatting sqref="B7">
    <cfRule type="expression" dxfId="31" priority="9" stopIfTrue="1">
      <formula>$U$7&gt;0</formula>
    </cfRule>
  </conditionalFormatting>
  <conditionalFormatting sqref="B8">
    <cfRule type="expression" dxfId="30" priority="10">
      <formula>$U$8&gt;0</formula>
    </cfRule>
  </conditionalFormatting>
  <conditionalFormatting sqref="B9">
    <cfRule type="expression" dxfId="29" priority="11">
      <formula>$U$9&gt;0</formula>
    </cfRule>
  </conditionalFormatting>
  <conditionalFormatting sqref="B10">
    <cfRule type="expression" dxfId="28" priority="12" stopIfTrue="1">
      <formula>$U$10&gt;0</formula>
    </cfRule>
  </conditionalFormatting>
  <conditionalFormatting sqref="B11">
    <cfRule type="expression" dxfId="27" priority="13" stopIfTrue="1">
      <formula>$U$11&gt;0</formula>
    </cfRule>
  </conditionalFormatting>
  <conditionalFormatting sqref="B12">
    <cfRule type="expression" dxfId="26" priority="14">
      <formula>$U$12&gt;0</formula>
    </cfRule>
  </conditionalFormatting>
  <conditionalFormatting sqref="B13">
    <cfRule type="expression" dxfId="25" priority="15" stopIfTrue="1">
      <formula>$U$13&gt;0</formula>
    </cfRule>
  </conditionalFormatting>
  <conditionalFormatting sqref="B14">
    <cfRule type="expression" dxfId="24" priority="16">
      <formula>$U$14&gt;0</formula>
    </cfRule>
  </conditionalFormatting>
  <conditionalFormatting sqref="B15">
    <cfRule type="expression" dxfId="23" priority="17">
      <formula>$U$15&gt;0</formula>
    </cfRule>
  </conditionalFormatting>
  <conditionalFormatting sqref="B16">
    <cfRule type="expression" dxfId="22" priority="18">
      <formula>$U$16&gt;0</formula>
    </cfRule>
  </conditionalFormatting>
  <conditionalFormatting sqref="B17">
    <cfRule type="expression" dxfId="21" priority="19" stopIfTrue="1">
      <formula>$U$17&gt;0</formula>
    </cfRule>
  </conditionalFormatting>
  <conditionalFormatting sqref="C2:D4">
    <cfRule type="cellIs" dxfId="20" priority="4" operator="equal">
      <formula>0</formula>
    </cfRule>
  </conditionalFormatting>
  <conditionalFormatting sqref="F54:O54">
    <cfRule type="containsErrors" dxfId="19" priority="1">
      <formula>ISERROR(F54)</formula>
    </cfRule>
  </conditionalFormatting>
  <conditionalFormatting sqref="N53:O53">
    <cfRule type="containsErrors" dxfId="18" priority="3">
      <formula>ISERROR(N53)</formula>
    </cfRule>
  </conditionalFormatting>
  <conditionalFormatting sqref="O19">
    <cfRule type="expression" dxfId="17" priority="7">
      <formula>$K$6=$AC$3</formula>
    </cfRule>
  </conditionalFormatting>
  <conditionalFormatting sqref="R21:T22">
    <cfRule type="expression" dxfId="16" priority="5" stopIfTrue="1">
      <formula>$U$21&gt;0</formula>
    </cfRule>
  </conditionalFormatting>
  <conditionalFormatting sqref="U21:U22">
    <cfRule type="cellIs" dxfId="15" priority="6" operator="greaterThan">
      <formula>0</formula>
    </cfRule>
  </conditionalFormatting>
  <hyperlinks>
    <hyperlink ref="I57" r:id="rId1" display="Click Here, or visit www." xr:uid="{F702DE00-88A8-E641-821A-8F56EE364B69}"/>
    <hyperlink ref="H57" r:id="rId2" xr:uid="{574088FA-FEDB-7342-869A-A61E01538007}"/>
  </hyperlinks>
  <pageMargins left="0.7" right="0.7" top="0.75" bottom="0.75" header="0.3" footer="0.3"/>
  <pageSetup scale="40" orientation="landscape" horizontalDpi="4294967292" verticalDpi="4294967292"/>
  <ignoredErrors>
    <ignoredError sqref="G33:P44 L45 E6:H17 M6:U17 F52:M52 M54 K54 I54 G54 F54 H54 J54 L54 O54 F53:I53 M53 K53" unlockedFormula="1"/>
    <ignoredError sqref="N53" evalError="1"/>
    <ignoredError sqref="N54" evalError="1" unlockedFormula="1"/>
  </ignoredErrors>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1355C-FCDA-5340-80C4-057EFB23C34E}">
  <sheetPr>
    <tabColor theme="1"/>
    <pageSetUpPr fitToPage="1"/>
  </sheetPr>
  <dimension ref="A1:U100"/>
  <sheetViews>
    <sheetView showGridLines="0" showRowColHeaders="0" zoomScale="70" zoomScaleNormal="70" zoomScaleSheetLayoutView="64" workbookViewId="0">
      <selection activeCell="G100" sqref="G100"/>
    </sheetView>
  </sheetViews>
  <sheetFormatPr baseColWidth="10" defaultRowHeight="13"/>
  <cols>
    <col min="1" max="13" width="10.83203125" style="168"/>
    <col min="14" max="14" width="17.1640625" style="168" customWidth="1"/>
    <col min="15" max="16384" width="10.83203125" style="168"/>
  </cols>
  <sheetData>
    <row r="1" spans="1:21" ht="14" thickTop="1">
      <c r="A1" s="255"/>
      <c r="B1" s="256"/>
      <c r="C1" s="256"/>
      <c r="D1" s="256"/>
      <c r="E1" s="256"/>
      <c r="F1" s="256"/>
      <c r="G1" s="256"/>
      <c r="H1" s="256"/>
      <c r="I1" s="256"/>
      <c r="J1" s="256"/>
      <c r="K1" s="256"/>
      <c r="L1" s="256"/>
      <c r="M1" s="256"/>
      <c r="N1" s="256"/>
      <c r="O1" s="256"/>
      <c r="P1" s="256"/>
      <c r="Q1" s="256"/>
      <c r="R1" s="256"/>
      <c r="S1" s="256"/>
      <c r="T1" s="256"/>
      <c r="U1" s="257"/>
    </row>
    <row r="2" spans="1:21">
      <c r="A2" s="258"/>
      <c r="C2" s="259"/>
      <c r="U2" s="260"/>
    </row>
    <row r="3" spans="1:21">
      <c r="A3" s="258"/>
      <c r="U3" s="260"/>
    </row>
    <row r="4" spans="1:21">
      <c r="A4" s="258"/>
      <c r="U4" s="260"/>
    </row>
    <row r="5" spans="1:21">
      <c r="A5" s="258"/>
      <c r="U5" s="260"/>
    </row>
    <row r="6" spans="1:21">
      <c r="A6" s="258"/>
      <c r="U6" s="260"/>
    </row>
    <row r="7" spans="1:21">
      <c r="A7" s="258"/>
      <c r="U7" s="260"/>
    </row>
    <row r="8" spans="1:21">
      <c r="A8" s="258"/>
      <c r="U8" s="260"/>
    </row>
    <row r="9" spans="1:21">
      <c r="A9" s="258"/>
      <c r="U9" s="260"/>
    </row>
    <row r="10" spans="1:21">
      <c r="A10" s="258"/>
      <c r="U10" s="260"/>
    </row>
    <row r="11" spans="1:21">
      <c r="A11" s="258"/>
      <c r="U11" s="260"/>
    </row>
    <row r="12" spans="1:21">
      <c r="A12" s="258"/>
      <c r="U12" s="260"/>
    </row>
    <row r="13" spans="1:21">
      <c r="A13" s="258"/>
      <c r="U13" s="260"/>
    </row>
    <row r="14" spans="1:21">
      <c r="A14" s="258"/>
      <c r="U14" s="260"/>
    </row>
    <row r="15" spans="1:21">
      <c r="A15" s="258"/>
      <c r="U15" s="260"/>
    </row>
    <row r="16" spans="1:21">
      <c r="A16" s="258"/>
      <c r="U16" s="260"/>
    </row>
    <row r="17" spans="1:21">
      <c r="A17" s="258"/>
      <c r="U17" s="260"/>
    </row>
    <row r="18" spans="1:21">
      <c r="A18" s="258"/>
      <c r="U18" s="260"/>
    </row>
    <row r="19" spans="1:21">
      <c r="A19" s="258"/>
      <c r="U19" s="260"/>
    </row>
    <row r="20" spans="1:21">
      <c r="A20" s="258"/>
      <c r="U20" s="260"/>
    </row>
    <row r="21" spans="1:21">
      <c r="A21" s="258"/>
      <c r="U21" s="260"/>
    </row>
    <row r="22" spans="1:21">
      <c r="A22" s="258"/>
      <c r="U22" s="260"/>
    </row>
    <row r="23" spans="1:21">
      <c r="A23" s="258"/>
      <c r="P23" s="261"/>
      <c r="U23" s="260"/>
    </row>
    <row r="24" spans="1:21">
      <c r="A24" s="258"/>
      <c r="U24" s="260"/>
    </row>
    <row r="25" spans="1:21">
      <c r="A25" s="258"/>
      <c r="U25" s="260"/>
    </row>
    <row r="26" spans="1:21" ht="13" customHeight="1">
      <c r="A26" s="258"/>
      <c r="U26" s="260"/>
    </row>
    <row r="27" spans="1:21" ht="13" customHeight="1">
      <c r="A27" s="258"/>
      <c r="U27" s="260"/>
    </row>
    <row r="28" spans="1:21" ht="13" customHeight="1">
      <c r="A28" s="258"/>
      <c r="U28" s="260"/>
    </row>
    <row r="29" spans="1:21">
      <c r="A29" s="258"/>
      <c r="U29" s="260"/>
    </row>
    <row r="30" spans="1:21">
      <c r="A30" s="258"/>
      <c r="U30" s="260"/>
    </row>
    <row r="31" spans="1:21">
      <c r="A31" s="258"/>
      <c r="U31" s="260"/>
    </row>
    <row r="32" spans="1:21">
      <c r="A32" s="258"/>
      <c r="U32" s="260"/>
    </row>
    <row r="33" spans="1:21">
      <c r="A33" s="258"/>
      <c r="U33" s="260"/>
    </row>
    <row r="34" spans="1:21">
      <c r="A34" s="258"/>
      <c r="E34" s="261"/>
      <c r="U34" s="260"/>
    </row>
    <row r="35" spans="1:21">
      <c r="A35" s="258"/>
      <c r="U35" s="260"/>
    </row>
    <row r="36" spans="1:21">
      <c r="A36" s="258"/>
      <c r="U36" s="260"/>
    </row>
    <row r="37" spans="1:21">
      <c r="A37" s="258"/>
      <c r="U37" s="260"/>
    </row>
    <row r="38" spans="1:21">
      <c r="A38" s="258"/>
      <c r="U38" s="260"/>
    </row>
    <row r="39" spans="1:21">
      <c r="A39" s="258"/>
      <c r="U39" s="260"/>
    </row>
    <row r="40" spans="1:21">
      <c r="A40" s="258"/>
      <c r="U40" s="260"/>
    </row>
    <row r="41" spans="1:21">
      <c r="A41" s="258"/>
      <c r="U41" s="260"/>
    </row>
    <row r="42" spans="1:21">
      <c r="A42" s="258"/>
      <c r="U42" s="260"/>
    </row>
    <row r="43" spans="1:21">
      <c r="A43" s="258"/>
      <c r="U43" s="260"/>
    </row>
    <row r="44" spans="1:21">
      <c r="A44" s="258"/>
      <c r="U44" s="260"/>
    </row>
    <row r="45" spans="1:21">
      <c r="A45" s="258"/>
      <c r="U45" s="260"/>
    </row>
    <row r="46" spans="1:21">
      <c r="A46" s="258"/>
      <c r="U46" s="260"/>
    </row>
    <row r="47" spans="1:21">
      <c r="A47" s="258"/>
      <c r="U47" s="260"/>
    </row>
    <row r="48" spans="1:21">
      <c r="A48" s="258"/>
      <c r="U48" s="260"/>
    </row>
    <row r="49" spans="1:21">
      <c r="A49" s="258"/>
      <c r="U49" s="260"/>
    </row>
    <row r="50" spans="1:21">
      <c r="A50" s="258"/>
      <c r="U50" s="260"/>
    </row>
    <row r="51" spans="1:21" ht="13" customHeight="1">
      <c r="A51" s="258"/>
      <c r="U51" s="260"/>
    </row>
    <row r="52" spans="1:21">
      <c r="A52" s="258"/>
      <c r="U52" s="260"/>
    </row>
    <row r="53" spans="1:21">
      <c r="A53" s="258"/>
      <c r="U53" s="260"/>
    </row>
    <row r="54" spans="1:21" ht="13" customHeight="1">
      <c r="A54" s="981" t="s">
        <v>284</v>
      </c>
      <c r="B54" s="982"/>
      <c r="C54" s="982"/>
      <c r="D54" s="982"/>
      <c r="E54" s="982"/>
      <c r="F54" s="982"/>
      <c r="G54" s="982"/>
      <c r="H54" s="982"/>
      <c r="I54" s="982"/>
      <c r="J54" s="982"/>
      <c r="K54" s="982"/>
      <c r="L54" s="982"/>
      <c r="M54" s="982"/>
      <c r="N54" s="982"/>
      <c r="O54" s="982"/>
      <c r="P54" s="982"/>
      <c r="Q54" s="982"/>
      <c r="R54" s="982"/>
      <c r="S54" s="982"/>
      <c r="T54" s="982"/>
      <c r="U54" s="983"/>
    </row>
    <row r="55" spans="1:21" ht="22" customHeight="1">
      <c r="A55" s="981"/>
      <c r="B55" s="982"/>
      <c r="C55" s="982"/>
      <c r="D55" s="982"/>
      <c r="E55" s="982"/>
      <c r="F55" s="982"/>
      <c r="G55" s="982"/>
      <c r="H55" s="982"/>
      <c r="I55" s="982"/>
      <c r="J55" s="982"/>
      <c r="K55" s="982"/>
      <c r="L55" s="982"/>
      <c r="M55" s="982"/>
      <c r="N55" s="982"/>
      <c r="O55" s="982"/>
      <c r="P55" s="982"/>
      <c r="Q55" s="982"/>
      <c r="R55" s="982"/>
      <c r="S55" s="982"/>
      <c r="T55" s="982"/>
      <c r="U55" s="983"/>
    </row>
    <row r="56" spans="1:21" ht="13" customHeight="1">
      <c r="A56" s="981"/>
      <c r="B56" s="982"/>
      <c r="C56" s="982"/>
      <c r="D56" s="982"/>
      <c r="E56" s="982"/>
      <c r="F56" s="982"/>
      <c r="G56" s="982"/>
      <c r="H56" s="982"/>
      <c r="I56" s="982"/>
      <c r="J56" s="982"/>
      <c r="K56" s="982"/>
      <c r="L56" s="982"/>
      <c r="M56" s="982"/>
      <c r="N56" s="982"/>
      <c r="O56" s="982"/>
      <c r="P56" s="982"/>
      <c r="Q56" s="982"/>
      <c r="R56" s="982"/>
      <c r="S56" s="982"/>
      <c r="T56" s="982"/>
      <c r="U56" s="983"/>
    </row>
    <row r="57" spans="1:21" ht="13" customHeight="1">
      <c r="A57" s="524"/>
      <c r="B57" s="525"/>
      <c r="C57" s="525"/>
      <c r="D57" s="525"/>
      <c r="E57" s="525"/>
      <c r="F57" s="525"/>
      <c r="G57" s="525"/>
      <c r="H57" s="525"/>
      <c r="I57" s="525"/>
      <c r="J57" s="525"/>
      <c r="K57" s="525"/>
      <c r="L57" s="525"/>
      <c r="M57" s="525"/>
      <c r="N57" s="525"/>
      <c r="O57" s="525"/>
      <c r="P57" s="525"/>
      <c r="Q57" s="525"/>
      <c r="R57" s="525"/>
      <c r="S57" s="525"/>
      <c r="T57" s="525"/>
      <c r="U57" s="526"/>
    </row>
    <row r="58" spans="1:21" ht="13" customHeight="1">
      <c r="A58" s="524"/>
      <c r="B58" s="525"/>
      <c r="C58" s="525"/>
      <c r="D58" s="525"/>
      <c r="E58" s="525"/>
      <c r="F58" s="525"/>
      <c r="G58" s="525"/>
      <c r="H58" s="525"/>
      <c r="I58" s="525"/>
      <c r="J58" s="525"/>
      <c r="K58" s="525"/>
      <c r="L58" s="525"/>
      <c r="M58" s="525"/>
      <c r="N58" s="525"/>
      <c r="O58" s="525"/>
      <c r="P58" s="525"/>
      <c r="Q58" s="525"/>
      <c r="R58" s="525"/>
      <c r="S58" s="525"/>
      <c r="T58" s="525"/>
      <c r="U58" s="526"/>
    </row>
    <row r="59" spans="1:21" ht="13" customHeight="1">
      <c r="A59" s="524"/>
      <c r="B59" s="525"/>
      <c r="C59" s="525"/>
      <c r="D59" s="525"/>
      <c r="E59" s="525"/>
      <c r="F59" s="525"/>
      <c r="G59" s="525"/>
      <c r="H59" s="525"/>
      <c r="I59" s="525"/>
      <c r="J59" s="525"/>
      <c r="K59" s="525"/>
      <c r="L59" s="525"/>
      <c r="M59" s="525"/>
      <c r="N59" s="525"/>
      <c r="O59" s="525"/>
      <c r="P59" s="525"/>
      <c r="Q59" s="525"/>
      <c r="R59" s="525"/>
      <c r="S59" s="525"/>
      <c r="T59" s="525"/>
      <c r="U59" s="526"/>
    </row>
    <row r="60" spans="1:21" ht="13" customHeight="1">
      <c r="A60" s="524"/>
      <c r="B60" s="525"/>
      <c r="C60" s="525"/>
      <c r="D60" s="525"/>
      <c r="E60" s="525"/>
      <c r="F60" s="525"/>
      <c r="G60" s="525"/>
      <c r="H60" s="525"/>
      <c r="I60" s="525"/>
      <c r="J60" s="525"/>
      <c r="K60" s="525"/>
      <c r="L60" s="525"/>
      <c r="M60" s="525"/>
      <c r="N60" s="525"/>
      <c r="O60" s="525"/>
      <c r="P60" s="525"/>
      <c r="Q60" s="525"/>
      <c r="R60" s="525"/>
      <c r="S60" s="525"/>
      <c r="T60" s="525"/>
      <c r="U60" s="526"/>
    </row>
    <row r="61" spans="1:21" ht="13" customHeight="1">
      <c r="A61" s="524"/>
      <c r="B61" s="525"/>
      <c r="C61" s="525"/>
      <c r="D61" s="525"/>
      <c r="E61" s="525"/>
      <c r="F61" s="525"/>
      <c r="G61" s="525"/>
      <c r="H61" s="525"/>
      <c r="I61" s="525"/>
      <c r="J61" s="525"/>
      <c r="K61" s="525"/>
      <c r="L61" s="525"/>
      <c r="M61" s="525"/>
      <c r="N61" s="525"/>
      <c r="O61" s="525"/>
      <c r="P61" s="525"/>
      <c r="Q61" s="525"/>
      <c r="R61" s="525"/>
      <c r="S61" s="525"/>
      <c r="T61" s="525"/>
      <c r="U61" s="526"/>
    </row>
    <row r="62" spans="1:21" ht="13" customHeight="1">
      <c r="A62" s="524"/>
      <c r="B62" s="525"/>
      <c r="C62" s="525"/>
      <c r="D62" s="525"/>
      <c r="E62" s="525"/>
      <c r="F62" s="525"/>
      <c r="G62" s="525"/>
      <c r="H62" s="525"/>
      <c r="I62" s="525"/>
      <c r="J62" s="525"/>
      <c r="K62" s="525"/>
      <c r="L62" s="525"/>
      <c r="M62" s="525"/>
      <c r="N62" s="525"/>
      <c r="O62" s="525"/>
      <c r="P62" s="525"/>
      <c r="Q62" s="525"/>
      <c r="R62" s="525"/>
      <c r="S62" s="525"/>
      <c r="T62" s="525"/>
      <c r="U62" s="526"/>
    </row>
    <row r="63" spans="1:21" ht="13" customHeight="1">
      <c r="A63" s="524"/>
      <c r="B63" s="525"/>
      <c r="C63" s="525"/>
      <c r="D63" s="525"/>
      <c r="E63" s="525"/>
      <c r="F63" s="525"/>
      <c r="G63" s="525"/>
      <c r="H63" s="525"/>
      <c r="I63" s="525"/>
      <c r="J63" s="525"/>
      <c r="K63" s="525"/>
      <c r="L63" s="525"/>
      <c r="M63" s="525"/>
      <c r="N63" s="525"/>
      <c r="O63" s="525"/>
      <c r="P63" s="525"/>
      <c r="Q63" s="525"/>
      <c r="R63" s="525"/>
      <c r="S63" s="525"/>
      <c r="T63" s="525"/>
      <c r="U63" s="526"/>
    </row>
    <row r="64" spans="1:21" ht="13" customHeight="1">
      <c r="A64" s="524"/>
      <c r="B64" s="525"/>
      <c r="C64" s="525"/>
      <c r="D64" s="525"/>
      <c r="E64" s="525"/>
      <c r="F64" s="525"/>
      <c r="G64" s="525"/>
      <c r="H64" s="525"/>
      <c r="I64" s="525"/>
      <c r="J64" s="525"/>
      <c r="K64" s="525"/>
      <c r="L64" s="525"/>
      <c r="M64" s="525"/>
      <c r="N64" s="525"/>
      <c r="O64" s="525"/>
      <c r="P64" s="525"/>
      <c r="Q64" s="525"/>
      <c r="R64" s="525"/>
      <c r="S64" s="525"/>
      <c r="T64" s="525"/>
      <c r="U64" s="526"/>
    </row>
    <row r="65" spans="1:21" ht="13" customHeight="1">
      <c r="A65" s="524"/>
      <c r="B65" s="525"/>
      <c r="C65" s="525"/>
      <c r="D65" s="525"/>
      <c r="E65" s="525"/>
      <c r="F65" s="525"/>
      <c r="G65" s="525"/>
      <c r="H65" s="525"/>
      <c r="I65" s="525"/>
      <c r="J65" s="525"/>
      <c r="K65" s="525"/>
      <c r="L65" s="525"/>
      <c r="M65" s="525"/>
      <c r="N65" s="525"/>
      <c r="O65" s="525"/>
      <c r="P65" s="525"/>
      <c r="Q65" s="525"/>
      <c r="R65" s="525"/>
      <c r="S65" s="525"/>
      <c r="T65" s="525"/>
      <c r="U65" s="526"/>
    </row>
    <row r="66" spans="1:21" ht="13" customHeight="1">
      <c r="A66" s="524"/>
      <c r="B66" s="525"/>
      <c r="C66" s="525"/>
      <c r="D66" s="525"/>
      <c r="E66" s="525"/>
      <c r="F66" s="525"/>
      <c r="G66" s="525"/>
      <c r="H66" s="525"/>
      <c r="I66" s="525"/>
      <c r="J66" s="525"/>
      <c r="K66" s="525"/>
      <c r="L66" s="525"/>
      <c r="M66" s="525"/>
      <c r="N66" s="525"/>
      <c r="O66" s="525"/>
      <c r="P66" s="525"/>
      <c r="Q66" s="525"/>
      <c r="R66" s="525"/>
      <c r="S66" s="525"/>
      <c r="T66" s="525"/>
      <c r="U66" s="526"/>
    </row>
    <row r="67" spans="1:21" ht="13" customHeight="1">
      <c r="A67" s="524"/>
      <c r="B67" s="525"/>
      <c r="C67" s="525"/>
      <c r="D67" s="525"/>
      <c r="E67" s="525"/>
      <c r="F67" s="525"/>
      <c r="G67" s="525"/>
      <c r="H67" s="525"/>
      <c r="I67" s="525"/>
      <c r="J67" s="525"/>
      <c r="K67" s="525"/>
      <c r="L67" s="525"/>
      <c r="M67" s="525"/>
      <c r="N67" s="525"/>
      <c r="O67" s="525"/>
      <c r="P67" s="525"/>
      <c r="Q67" s="525"/>
      <c r="R67" s="525"/>
      <c r="S67" s="525"/>
      <c r="T67" s="525"/>
      <c r="U67" s="526"/>
    </row>
    <row r="68" spans="1:21" ht="13" customHeight="1">
      <c r="A68" s="524"/>
      <c r="B68" s="525"/>
      <c r="C68" s="525"/>
      <c r="D68" s="525"/>
      <c r="E68" s="525"/>
      <c r="F68" s="525"/>
      <c r="G68" s="525"/>
      <c r="H68" s="525"/>
      <c r="I68" s="525"/>
      <c r="J68" s="525"/>
      <c r="L68" s="525"/>
      <c r="M68" s="525"/>
      <c r="N68" s="525"/>
      <c r="O68" s="525"/>
      <c r="P68" s="525"/>
      <c r="Q68" s="525"/>
      <c r="R68" s="525"/>
      <c r="S68" s="525"/>
      <c r="T68" s="525"/>
      <c r="U68" s="526"/>
    </row>
    <row r="69" spans="1:21" ht="13" customHeight="1">
      <c r="A69" s="524"/>
      <c r="B69" s="525"/>
      <c r="C69" s="525"/>
      <c r="D69" s="525"/>
      <c r="E69" s="525"/>
      <c r="F69" s="525"/>
      <c r="G69" s="525"/>
      <c r="H69" s="525"/>
      <c r="I69" s="525"/>
      <c r="J69" s="525"/>
      <c r="K69" s="525"/>
      <c r="L69" s="525"/>
      <c r="M69" s="525"/>
      <c r="N69" s="525"/>
      <c r="O69" s="525"/>
      <c r="P69" s="525"/>
      <c r="Q69" s="525"/>
      <c r="R69" s="525"/>
      <c r="S69" s="525"/>
      <c r="T69" s="525"/>
      <c r="U69" s="526"/>
    </row>
    <row r="70" spans="1:21" s="259" customFormat="1" ht="13" customHeight="1">
      <c r="A70" s="515"/>
      <c r="G70" s="517"/>
      <c r="U70" s="516"/>
    </row>
    <row r="71" spans="1:21" s="259" customFormat="1" ht="13" customHeight="1">
      <c r="A71" s="515"/>
      <c r="G71" s="517"/>
      <c r="U71" s="516"/>
    </row>
    <row r="72" spans="1:21" s="259" customFormat="1" ht="13" customHeight="1">
      <c r="A72" s="515"/>
      <c r="G72" s="517"/>
      <c r="U72" s="516"/>
    </row>
    <row r="73" spans="1:21" s="259" customFormat="1" ht="13" customHeight="1">
      <c r="A73" s="515"/>
      <c r="G73" s="517"/>
      <c r="P73" s="263"/>
      <c r="U73" s="516"/>
    </row>
    <row r="74" spans="1:21" ht="22">
      <c r="A74" s="258"/>
      <c r="F74" s="263"/>
      <c r="G74" s="984" t="s">
        <v>379</v>
      </c>
      <c r="H74" s="984"/>
      <c r="I74" s="984"/>
      <c r="J74" s="984"/>
      <c r="K74" s="984"/>
      <c r="L74" s="984"/>
      <c r="M74" s="984"/>
      <c r="N74" s="984"/>
      <c r="O74" s="984"/>
      <c r="Q74" s="263"/>
      <c r="R74" s="263"/>
      <c r="S74" s="607" t="str">
        <f>Info!N3</f>
        <v>v 4.01 /</v>
      </c>
      <c r="T74" s="608">
        <f>Info!O3</f>
        <v>2025</v>
      </c>
      <c r="U74" s="260"/>
    </row>
    <row r="75" spans="1:21" ht="15">
      <c r="A75" s="258"/>
      <c r="T75" s="611" t="str">
        <f>Info!O48</f>
        <v>Copyright © 2025 Clem Harrod. All rights reserved. ISBN: 978-1-7347452-6-9</v>
      </c>
      <c r="U75" s="260"/>
    </row>
    <row r="76" spans="1:21">
      <c r="A76" s="258"/>
      <c r="U76" s="260"/>
    </row>
    <row r="77" spans="1:21" ht="14" thickBot="1">
      <c r="A77" s="265"/>
      <c r="B77" s="266"/>
      <c r="C77" s="266"/>
      <c r="D77" s="266"/>
      <c r="E77" s="266"/>
      <c r="F77" s="266"/>
      <c r="G77" s="266"/>
      <c r="H77" s="266"/>
      <c r="I77" s="266"/>
      <c r="J77" s="266"/>
      <c r="K77" s="266"/>
      <c r="L77" s="266"/>
      <c r="M77" s="266"/>
      <c r="N77" s="266"/>
      <c r="O77" s="266"/>
      <c r="P77" s="266"/>
      <c r="Q77" s="266"/>
      <c r="R77" s="266"/>
      <c r="S77" s="266"/>
      <c r="T77" s="266"/>
      <c r="U77" s="267"/>
    </row>
    <row r="78" spans="1:21" ht="14" thickTop="1"/>
    <row r="81" spans="6:8" ht="27">
      <c r="F81" s="632" t="s">
        <v>274</v>
      </c>
      <c r="G81" s="632"/>
      <c r="H81" s="518" t="s">
        <v>282</v>
      </c>
    </row>
    <row r="100" spans="7:7">
      <c r="G100" s="521"/>
    </row>
  </sheetData>
  <sheetProtection algorithmName="SHA-512" hashValue="aoRfQ0bEBAysxqnCr6GwJW5jnUCGsxULZuwlky3wg5LilKeQqXKz1Z4bQjU25gcCRESKTQXADL3+TCj8Uc2prQ==" saltValue="5LaozJ1hbXEdKxHc5sIpsQ==" spinCount="100000" sheet="1" scenarios="1" selectLockedCells="1"/>
  <mergeCells count="3">
    <mergeCell ref="A54:U56"/>
    <mergeCell ref="F81:G81"/>
    <mergeCell ref="G74:O74"/>
  </mergeCells>
  <hyperlinks>
    <hyperlink ref="F81" r:id="rId1" xr:uid="{3544BE20-C7EC-1142-9F9A-C779E78599BF}"/>
  </hyperlinks>
  <pageMargins left="0.7" right="0.7" top="0.75" bottom="0.75" header="0.3" footer="0.3"/>
  <pageSetup scale="49" orientation="landscape" horizontalDpi="0" verticalDpi="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D6701-B9E5-1A48-833D-2F2C022F90AA}">
  <sheetPr>
    <tabColor theme="9" tint="-0.249977111117893"/>
    <pageSetUpPr fitToPage="1"/>
  </sheetPr>
  <dimension ref="B1:AF297"/>
  <sheetViews>
    <sheetView showGridLines="0" zoomScale="97" zoomScaleNormal="97" zoomScaleSheetLayoutView="100" zoomScalePageLayoutView="110" workbookViewId="0">
      <pane xSplit="2" ySplit="23" topLeftCell="C37" activePane="bottomRight" state="frozen"/>
      <selection activeCell="J32" sqref="J32"/>
      <selection pane="topRight" activeCell="J32" sqref="J32"/>
      <selection pane="bottomLeft" activeCell="J32" sqref="J32"/>
      <selection pane="bottomRight" activeCell="I6" sqref="I6:L17"/>
    </sheetView>
  </sheetViews>
  <sheetFormatPr baseColWidth="10" defaultColWidth="8" defaultRowHeight="13"/>
  <cols>
    <col min="1" max="1" width="2.6640625" style="84" customWidth="1"/>
    <col min="2" max="2" width="41.6640625" style="84" customWidth="1"/>
    <col min="3" max="3" width="5.1640625" style="84" customWidth="1"/>
    <col min="4" max="4" width="9.1640625" style="84" customWidth="1"/>
    <col min="5" max="7" width="14.1640625" style="84" customWidth="1"/>
    <col min="8" max="8" width="15" style="84" customWidth="1"/>
    <col min="9" max="10" width="13.33203125" style="84" customWidth="1"/>
    <col min="11" max="11" width="15" style="84" customWidth="1"/>
    <col min="12" max="12" width="13.33203125" style="84" customWidth="1"/>
    <col min="13" max="14" width="13.5" style="84" customWidth="1"/>
    <col min="15" max="15" width="11.6640625" style="84" customWidth="1"/>
    <col min="16" max="17" width="12.5" style="84" customWidth="1"/>
    <col min="18" max="20" width="13.33203125" style="84" customWidth="1"/>
    <col min="21" max="21" width="15" style="84" customWidth="1"/>
    <col min="22" max="22" width="20" style="84" bestFit="1" customWidth="1"/>
    <col min="23" max="23" width="16" style="84" customWidth="1"/>
    <col min="24" max="24" width="15.5" style="85" customWidth="1"/>
    <col min="25" max="25" width="44.5" style="84" bestFit="1" customWidth="1"/>
    <col min="26" max="26" width="14.33203125" style="84" bestFit="1" customWidth="1"/>
    <col min="27" max="27" width="16.33203125" style="84" customWidth="1"/>
    <col min="28" max="28" width="8.5" style="84" bestFit="1" customWidth="1"/>
    <col min="29" max="29" width="44.83203125" style="84" hidden="1" customWidth="1"/>
    <col min="30" max="30" width="9" style="84" bestFit="1" customWidth="1"/>
    <col min="31" max="33" width="8" style="84"/>
    <col min="34" max="34" width="9.33203125" style="84" bestFit="1" customWidth="1"/>
    <col min="35" max="16384" width="8" style="84"/>
  </cols>
  <sheetData>
    <row r="1" spans="2:29" ht="106" customHeight="1" thickTop="1">
      <c r="B1" s="82"/>
      <c r="C1" s="83"/>
      <c r="D1" s="83"/>
      <c r="E1" s="83"/>
      <c r="F1" s="83"/>
      <c r="G1" s="83"/>
      <c r="H1" s="83"/>
      <c r="I1" s="83"/>
      <c r="J1" s="83"/>
      <c r="K1" s="83"/>
      <c r="L1" s="83"/>
      <c r="M1" s="83"/>
      <c r="N1" s="83"/>
      <c r="O1" s="83"/>
      <c r="P1" s="83"/>
      <c r="Q1" s="83"/>
      <c r="R1" s="83"/>
      <c r="S1" s="83"/>
      <c r="T1" s="83"/>
      <c r="U1" s="163"/>
    </row>
    <row r="2" spans="2:29" ht="32" customHeight="1">
      <c r="B2" s="985" t="s">
        <v>169</v>
      </c>
      <c r="C2" s="86"/>
      <c r="D2" s="86"/>
      <c r="E2" s="86"/>
      <c r="F2" s="86"/>
      <c r="G2" s="86"/>
      <c r="H2" s="86"/>
      <c r="I2" s="86"/>
      <c r="J2" s="86"/>
      <c r="K2" s="86"/>
      <c r="L2" s="86"/>
      <c r="M2" s="86"/>
      <c r="N2" s="86"/>
      <c r="O2" s="86"/>
      <c r="P2" s="86"/>
      <c r="Q2" s="86"/>
      <c r="R2" s="87"/>
      <c r="S2" s="86"/>
      <c r="T2" s="86"/>
      <c r="U2" s="162"/>
    </row>
    <row r="3" spans="2:29" ht="52" customHeight="1">
      <c r="B3" s="985"/>
      <c r="C3" s="642"/>
      <c r="D3" s="642"/>
      <c r="E3" s="642"/>
      <c r="F3" s="642"/>
      <c r="G3" s="642"/>
      <c r="H3" s="642"/>
      <c r="I3" s="642"/>
      <c r="J3" s="642"/>
      <c r="K3" s="147"/>
      <c r="L3" s="642"/>
      <c r="M3" s="642"/>
      <c r="N3" s="642"/>
      <c r="O3" s="642"/>
      <c r="P3" s="642"/>
      <c r="Q3" s="642"/>
      <c r="R3" s="148"/>
      <c r="S3" s="148"/>
      <c r="T3" s="164" t="str">
        <f>Info!N3</f>
        <v>v 4.01 /</v>
      </c>
      <c r="U3" s="165">
        <f>Info!O3</f>
        <v>2025</v>
      </c>
      <c r="W3" s="85"/>
      <c r="X3" s="84"/>
      <c r="AC3" s="88">
        <f>K4+0</f>
        <v>30</v>
      </c>
    </row>
    <row r="4" spans="2:29" s="89" customFormat="1" ht="15" customHeight="1">
      <c r="B4" s="986"/>
      <c r="C4" s="643"/>
      <c r="D4" s="643"/>
      <c r="E4" s="643"/>
      <c r="F4" s="643"/>
      <c r="G4" s="643"/>
      <c r="H4" s="643"/>
      <c r="I4" s="643"/>
      <c r="J4" s="643"/>
      <c r="K4" s="268">
        <v>30</v>
      </c>
      <c r="L4" s="643"/>
      <c r="M4" s="643"/>
      <c r="N4" s="643"/>
      <c r="O4" s="643"/>
      <c r="P4" s="643"/>
      <c r="Q4" s="643"/>
      <c r="R4" s="145">
        <v>0.25</v>
      </c>
      <c r="S4" s="145">
        <v>0.1</v>
      </c>
      <c r="T4" s="145">
        <v>0.05</v>
      </c>
      <c r="U4" s="149"/>
    </row>
    <row r="5" spans="2:29" s="90" customFormat="1" ht="32" customHeight="1" thickBot="1">
      <c r="B5" s="69" t="s">
        <v>54</v>
      </c>
      <c r="C5" s="821" t="s">
        <v>6</v>
      </c>
      <c r="D5" s="822"/>
      <c r="E5" s="70" t="s">
        <v>88</v>
      </c>
      <c r="F5" s="71" t="s">
        <v>89</v>
      </c>
      <c r="G5" s="72" t="s">
        <v>7</v>
      </c>
      <c r="H5" s="73" t="s">
        <v>8</v>
      </c>
      <c r="I5" s="74" t="s">
        <v>94</v>
      </c>
      <c r="J5" s="75" t="s">
        <v>95</v>
      </c>
      <c r="K5" s="75" t="s">
        <v>93</v>
      </c>
      <c r="L5" s="76" t="s">
        <v>9</v>
      </c>
      <c r="M5" s="71" t="s">
        <v>11</v>
      </c>
      <c r="N5" s="71" t="s">
        <v>10</v>
      </c>
      <c r="O5" s="74" t="s">
        <v>96</v>
      </c>
      <c r="P5" s="70" t="s">
        <v>12</v>
      </c>
      <c r="Q5" s="77" t="s">
        <v>13</v>
      </c>
      <c r="R5" s="70" t="s">
        <v>15</v>
      </c>
      <c r="S5" s="71" t="s">
        <v>45</v>
      </c>
      <c r="T5" s="78" t="s">
        <v>0</v>
      </c>
      <c r="U5" s="79" t="s">
        <v>14</v>
      </c>
    </row>
    <row r="6" spans="2:29" ht="16" customHeight="1">
      <c r="B6" s="53" t="s">
        <v>167</v>
      </c>
      <c r="C6" s="823">
        <f>JAN!C21</f>
        <v>0</v>
      </c>
      <c r="D6" s="824"/>
      <c r="E6" s="35">
        <f>JAN!E21</f>
        <v>0</v>
      </c>
      <c r="F6" s="54">
        <f>JAN!F21</f>
        <v>0</v>
      </c>
      <c r="G6" s="36">
        <f>JAN!G21</f>
        <v>0</v>
      </c>
      <c r="H6" s="276">
        <f>JAN!H21</f>
        <v>0</v>
      </c>
      <c r="I6" s="35">
        <f>JAN!I21</f>
        <v>0</v>
      </c>
      <c r="J6" s="54">
        <f>JAN!J21</f>
        <v>0</v>
      </c>
      <c r="K6" s="54">
        <f>JAN!K21</f>
        <v>0</v>
      </c>
      <c r="L6" s="36">
        <f>JAN!L21</f>
        <v>0</v>
      </c>
      <c r="M6" s="270">
        <f>JAN!M21</f>
        <v>0</v>
      </c>
      <c r="N6" s="272">
        <f>JAN!N21</f>
        <v>0</v>
      </c>
      <c r="O6" s="270">
        <f>JAN!O21</f>
        <v>0</v>
      </c>
      <c r="P6" s="276">
        <f>JAN!P21</f>
        <v>0</v>
      </c>
      <c r="Q6" s="270">
        <f>JAN!Q21</f>
        <v>0</v>
      </c>
      <c r="R6" s="35">
        <f>JAN!R21</f>
        <v>0</v>
      </c>
      <c r="S6" s="35">
        <f>JAN!S21</f>
        <v>0</v>
      </c>
      <c r="T6" s="35">
        <f>JAN!T21</f>
        <v>0</v>
      </c>
      <c r="U6" s="35">
        <f>JAN!U21</f>
        <v>0</v>
      </c>
      <c r="W6" s="85"/>
      <c r="X6" s="91"/>
      <c r="Y6" s="91"/>
      <c r="Z6" s="91"/>
      <c r="AA6" s="91"/>
      <c r="AB6" s="92"/>
    </row>
    <row r="7" spans="2:29" ht="16" customHeight="1">
      <c r="B7" s="53" t="s">
        <v>180</v>
      </c>
      <c r="C7" s="825">
        <f>FEB!C21</f>
        <v>0</v>
      </c>
      <c r="D7" s="826"/>
      <c r="E7" s="42">
        <f>FEB!E21</f>
        <v>0</v>
      </c>
      <c r="F7" s="43">
        <f>FEB!F21</f>
        <v>0</v>
      </c>
      <c r="G7" s="43">
        <f>FEB!G21</f>
        <v>0</v>
      </c>
      <c r="H7" s="277">
        <f>FEB!H21</f>
        <v>0</v>
      </c>
      <c r="I7" s="42">
        <f>FEB!I21</f>
        <v>0</v>
      </c>
      <c r="J7" s="43">
        <f>FEB!J21</f>
        <v>0</v>
      </c>
      <c r="K7" s="43">
        <f>FEB!K21</f>
        <v>0</v>
      </c>
      <c r="L7" s="43">
        <f>FEB!L21</f>
        <v>0</v>
      </c>
      <c r="M7" s="271">
        <f>FEB!M21</f>
        <v>0</v>
      </c>
      <c r="N7" s="273">
        <f>FEB!N21</f>
        <v>0</v>
      </c>
      <c r="O7" s="271">
        <f>FEB!O21</f>
        <v>0</v>
      </c>
      <c r="P7" s="277">
        <f>FEB!P21</f>
        <v>0</v>
      </c>
      <c r="Q7" s="271">
        <f>FEB!Q21</f>
        <v>0</v>
      </c>
      <c r="R7" s="42">
        <f>FEB!R21</f>
        <v>0</v>
      </c>
      <c r="S7" s="42">
        <f>FEB!S21</f>
        <v>0</v>
      </c>
      <c r="T7" s="42">
        <f>FEB!T21</f>
        <v>0</v>
      </c>
      <c r="U7" s="42">
        <f>FEB!U21</f>
        <v>0</v>
      </c>
      <c r="W7" s="85"/>
      <c r="X7" s="91"/>
      <c r="Y7" s="91"/>
      <c r="Z7" s="91"/>
      <c r="AA7" s="91"/>
      <c r="AB7" s="92"/>
    </row>
    <row r="8" spans="2:29" ht="16" customHeight="1">
      <c r="B8" s="53" t="s">
        <v>179</v>
      </c>
      <c r="C8" s="811">
        <f>MAR!C21</f>
        <v>0</v>
      </c>
      <c r="D8" s="812"/>
      <c r="E8" s="35">
        <f>MAR!E21</f>
        <v>0</v>
      </c>
      <c r="F8" s="36">
        <f>MAR!F21</f>
        <v>0</v>
      </c>
      <c r="G8" s="36">
        <f>MAR!G21</f>
        <v>0</v>
      </c>
      <c r="H8" s="276">
        <f>MAR!H21</f>
        <v>0</v>
      </c>
      <c r="I8" s="35">
        <f>MAR!I21</f>
        <v>0</v>
      </c>
      <c r="J8" s="36">
        <f>MAR!J21</f>
        <v>0</v>
      </c>
      <c r="K8" s="36">
        <f>MAR!K21</f>
        <v>0</v>
      </c>
      <c r="L8" s="36">
        <f>MAR!L21</f>
        <v>0</v>
      </c>
      <c r="M8" s="270">
        <f>MAR!M21</f>
        <v>0</v>
      </c>
      <c r="N8" s="274">
        <f>MAR!N21</f>
        <v>0</v>
      </c>
      <c r="O8" s="270">
        <f>MAR!O21</f>
        <v>0</v>
      </c>
      <c r="P8" s="276">
        <f>MAR!P21</f>
        <v>0</v>
      </c>
      <c r="Q8" s="270">
        <f>MAR!Q21</f>
        <v>0</v>
      </c>
      <c r="R8" s="35">
        <f>MAR!R21</f>
        <v>0</v>
      </c>
      <c r="S8" s="35">
        <f>MAR!S21</f>
        <v>0</v>
      </c>
      <c r="T8" s="35">
        <f>MAR!T21</f>
        <v>0</v>
      </c>
      <c r="U8" s="35">
        <f>MAR!U21</f>
        <v>0</v>
      </c>
      <c r="W8" s="85"/>
      <c r="X8" s="91"/>
      <c r="Y8" s="91"/>
      <c r="Z8" s="91"/>
      <c r="AA8" s="91"/>
      <c r="AB8" s="92"/>
    </row>
    <row r="9" spans="2:29" ht="16" customHeight="1">
      <c r="B9" s="53" t="s">
        <v>178</v>
      </c>
      <c r="C9" s="825">
        <f>ARL!C21</f>
        <v>0</v>
      </c>
      <c r="D9" s="826"/>
      <c r="E9" s="42">
        <f>ARL!E21</f>
        <v>0</v>
      </c>
      <c r="F9" s="43">
        <f>ARL!F21</f>
        <v>0</v>
      </c>
      <c r="G9" s="43">
        <f>ARL!G21</f>
        <v>0</v>
      </c>
      <c r="H9" s="277">
        <f>ARL!H21</f>
        <v>0</v>
      </c>
      <c r="I9" s="42">
        <f>ARL!I21</f>
        <v>0</v>
      </c>
      <c r="J9" s="43">
        <f>ARL!J21</f>
        <v>0</v>
      </c>
      <c r="K9" s="43">
        <f>ARL!K21</f>
        <v>0</v>
      </c>
      <c r="L9" s="43">
        <f>ARL!L21</f>
        <v>0</v>
      </c>
      <c r="M9" s="271">
        <f>ARL!M21</f>
        <v>0</v>
      </c>
      <c r="N9" s="273">
        <f>ARL!N21</f>
        <v>0</v>
      </c>
      <c r="O9" s="271">
        <f>ARL!O21</f>
        <v>0</v>
      </c>
      <c r="P9" s="277">
        <f>ARL!P21</f>
        <v>0</v>
      </c>
      <c r="Q9" s="271">
        <f>ARL!Q21</f>
        <v>0</v>
      </c>
      <c r="R9" s="42">
        <f>ARL!R21</f>
        <v>0</v>
      </c>
      <c r="S9" s="42">
        <f>ARL!S21</f>
        <v>0</v>
      </c>
      <c r="T9" s="42">
        <f>ARL!T21</f>
        <v>0</v>
      </c>
      <c r="U9" s="42">
        <f>ARL!U21</f>
        <v>0</v>
      </c>
      <c r="W9" s="85"/>
      <c r="X9" s="91"/>
      <c r="Y9" s="91"/>
      <c r="Z9" s="91"/>
      <c r="AA9" s="91"/>
      <c r="AB9" s="92"/>
    </row>
    <row r="10" spans="2:29" ht="16" customHeight="1">
      <c r="B10" s="53" t="s">
        <v>177</v>
      </c>
      <c r="C10" s="811">
        <f>MAY!C21</f>
        <v>0</v>
      </c>
      <c r="D10" s="812"/>
      <c r="E10" s="35">
        <f>MAY!E21</f>
        <v>0</v>
      </c>
      <c r="F10" s="36">
        <f>MAY!F21</f>
        <v>0</v>
      </c>
      <c r="G10" s="36">
        <f>MAY!G21</f>
        <v>0</v>
      </c>
      <c r="H10" s="276">
        <f>MAY!H21</f>
        <v>0</v>
      </c>
      <c r="I10" s="35">
        <f>MAY!I21</f>
        <v>0</v>
      </c>
      <c r="J10" s="36">
        <f>MAY!J21</f>
        <v>0</v>
      </c>
      <c r="K10" s="36">
        <f>MAY!K21</f>
        <v>0</v>
      </c>
      <c r="L10" s="36">
        <f>MAY!L21</f>
        <v>0</v>
      </c>
      <c r="M10" s="270">
        <f>MAY!M21</f>
        <v>0</v>
      </c>
      <c r="N10" s="274">
        <f>MAY!N21</f>
        <v>0</v>
      </c>
      <c r="O10" s="270">
        <f>MAY!O21</f>
        <v>0</v>
      </c>
      <c r="P10" s="276">
        <f>MAY!P21</f>
        <v>0</v>
      </c>
      <c r="Q10" s="270">
        <f>MAY!Q21</f>
        <v>0</v>
      </c>
      <c r="R10" s="35">
        <f>MAY!R21</f>
        <v>0</v>
      </c>
      <c r="S10" s="35">
        <f>MAY!S21</f>
        <v>0</v>
      </c>
      <c r="T10" s="35">
        <f>MAY!T21</f>
        <v>0</v>
      </c>
      <c r="U10" s="35">
        <f>MAY!U21</f>
        <v>0</v>
      </c>
      <c r="W10" s="85"/>
      <c r="X10" s="91"/>
      <c r="Y10" s="91"/>
      <c r="Z10" s="91"/>
      <c r="AA10" s="91"/>
      <c r="AB10" s="92"/>
    </row>
    <row r="11" spans="2:29" ht="16" customHeight="1">
      <c r="B11" s="53" t="s">
        <v>176</v>
      </c>
      <c r="C11" s="825">
        <f>JUN!C21</f>
        <v>0</v>
      </c>
      <c r="D11" s="826"/>
      <c r="E11" s="42">
        <f>JUN!E21</f>
        <v>0</v>
      </c>
      <c r="F11" s="43">
        <f>JUN!F21</f>
        <v>0</v>
      </c>
      <c r="G11" s="43">
        <f>JUN!G21</f>
        <v>0</v>
      </c>
      <c r="H11" s="277">
        <f>JUN!H21</f>
        <v>0</v>
      </c>
      <c r="I11" s="42">
        <f>JUN!I21</f>
        <v>0</v>
      </c>
      <c r="J11" s="43">
        <f>JUN!J21</f>
        <v>0</v>
      </c>
      <c r="K11" s="43">
        <f>JUN!K21</f>
        <v>0</v>
      </c>
      <c r="L11" s="43">
        <f>JUN!L21</f>
        <v>0</v>
      </c>
      <c r="M11" s="271">
        <f>JUN!M21</f>
        <v>0</v>
      </c>
      <c r="N11" s="273">
        <f>JUN!N21</f>
        <v>0</v>
      </c>
      <c r="O11" s="271">
        <f>JUN!O21</f>
        <v>0</v>
      </c>
      <c r="P11" s="277">
        <f>JUN!P21</f>
        <v>0</v>
      </c>
      <c r="Q11" s="271">
        <f>JUN!Q21</f>
        <v>0</v>
      </c>
      <c r="R11" s="42">
        <f>JUN!R21</f>
        <v>0</v>
      </c>
      <c r="S11" s="42">
        <f>JUN!S21</f>
        <v>0</v>
      </c>
      <c r="T11" s="42">
        <f>JUN!T21</f>
        <v>0</v>
      </c>
      <c r="U11" s="42">
        <f>JUN!U21</f>
        <v>0</v>
      </c>
      <c r="W11" s="85"/>
      <c r="X11" s="91"/>
      <c r="Y11" s="91"/>
      <c r="Z11" s="91"/>
      <c r="AA11" s="91"/>
      <c r="AB11" s="92"/>
    </row>
    <row r="12" spans="2:29" ht="16" customHeight="1">
      <c r="B12" s="53" t="s">
        <v>175</v>
      </c>
      <c r="C12" s="811">
        <f>JUL!C21</f>
        <v>0</v>
      </c>
      <c r="D12" s="812"/>
      <c r="E12" s="35">
        <f>JUL!E21</f>
        <v>0</v>
      </c>
      <c r="F12" s="36">
        <f>JUL!F21</f>
        <v>0</v>
      </c>
      <c r="G12" s="36">
        <f>JUL!G21</f>
        <v>0</v>
      </c>
      <c r="H12" s="276">
        <f>JUL!H21</f>
        <v>0</v>
      </c>
      <c r="I12" s="35">
        <f>JUL!I21</f>
        <v>0</v>
      </c>
      <c r="J12" s="36">
        <f>JUL!J21</f>
        <v>0</v>
      </c>
      <c r="K12" s="36">
        <f>JUL!K21</f>
        <v>0</v>
      </c>
      <c r="L12" s="36">
        <f>JUL!L21</f>
        <v>0</v>
      </c>
      <c r="M12" s="270">
        <f>JUL!M21</f>
        <v>0</v>
      </c>
      <c r="N12" s="274">
        <f>JUL!N21</f>
        <v>0</v>
      </c>
      <c r="O12" s="270">
        <f>JUL!O21</f>
        <v>0</v>
      </c>
      <c r="P12" s="276">
        <f>JUL!P21</f>
        <v>0</v>
      </c>
      <c r="Q12" s="270">
        <f>JUL!Q21</f>
        <v>0</v>
      </c>
      <c r="R12" s="35">
        <f>JUL!R21</f>
        <v>0</v>
      </c>
      <c r="S12" s="35">
        <f>JUL!S21</f>
        <v>0</v>
      </c>
      <c r="T12" s="35">
        <f>JUL!T21</f>
        <v>0</v>
      </c>
      <c r="U12" s="35">
        <f>JUL!U21</f>
        <v>0</v>
      </c>
      <c r="W12" s="85"/>
      <c r="X12" s="91"/>
      <c r="Y12" s="91"/>
      <c r="Z12" s="91"/>
      <c r="AA12" s="91"/>
      <c r="AB12" s="92"/>
    </row>
    <row r="13" spans="2:29" ht="16" customHeight="1">
      <c r="B13" s="53" t="s">
        <v>174</v>
      </c>
      <c r="C13" s="825">
        <f>AUG!C21</f>
        <v>0</v>
      </c>
      <c r="D13" s="826"/>
      <c r="E13" s="42">
        <f>AUG!E21</f>
        <v>0</v>
      </c>
      <c r="F13" s="43">
        <f>AUG!F21</f>
        <v>0</v>
      </c>
      <c r="G13" s="43">
        <f>AUG!G21</f>
        <v>0</v>
      </c>
      <c r="H13" s="277">
        <f>AUG!H21</f>
        <v>0</v>
      </c>
      <c r="I13" s="42">
        <f>AUG!I21</f>
        <v>0</v>
      </c>
      <c r="J13" s="43">
        <f>AUG!J21</f>
        <v>0</v>
      </c>
      <c r="K13" s="43">
        <f>AUG!K21</f>
        <v>0</v>
      </c>
      <c r="L13" s="43">
        <f>AUG!L21</f>
        <v>0</v>
      </c>
      <c r="M13" s="271">
        <f>AUG!M21</f>
        <v>0</v>
      </c>
      <c r="N13" s="273">
        <f>AUG!N21</f>
        <v>0</v>
      </c>
      <c r="O13" s="271">
        <f>AUG!O21</f>
        <v>0</v>
      </c>
      <c r="P13" s="277">
        <f>AUG!P21</f>
        <v>0</v>
      </c>
      <c r="Q13" s="271">
        <f>AUG!Q21</f>
        <v>0</v>
      </c>
      <c r="R13" s="42">
        <f>AUG!R21</f>
        <v>0</v>
      </c>
      <c r="S13" s="42">
        <f>AUG!S21</f>
        <v>0</v>
      </c>
      <c r="T13" s="42">
        <f>AUG!T21</f>
        <v>0</v>
      </c>
      <c r="U13" s="42">
        <f>AUG!U21</f>
        <v>0</v>
      </c>
      <c r="W13" s="85"/>
      <c r="X13" s="91"/>
      <c r="Y13" s="91"/>
      <c r="Z13" s="91"/>
      <c r="AA13" s="91"/>
      <c r="AB13" s="92"/>
    </row>
    <row r="14" spans="2:29" ht="16" customHeight="1">
      <c r="B14" s="53" t="s">
        <v>173</v>
      </c>
      <c r="C14" s="811">
        <f>SEP!C21</f>
        <v>0</v>
      </c>
      <c r="D14" s="812"/>
      <c r="E14" s="35">
        <f>SEP!E21</f>
        <v>0</v>
      </c>
      <c r="F14" s="36">
        <f>SEP!F21</f>
        <v>0</v>
      </c>
      <c r="G14" s="36">
        <f>SEP!G21</f>
        <v>0</v>
      </c>
      <c r="H14" s="276">
        <f>SEP!H21</f>
        <v>0</v>
      </c>
      <c r="I14" s="35">
        <f>SEP!I21</f>
        <v>0</v>
      </c>
      <c r="J14" s="36">
        <f>SEP!J21</f>
        <v>0</v>
      </c>
      <c r="K14" s="36">
        <f>SEP!K21</f>
        <v>0</v>
      </c>
      <c r="L14" s="36">
        <f>SEP!L21</f>
        <v>0</v>
      </c>
      <c r="M14" s="270">
        <f>SEP!M21</f>
        <v>0</v>
      </c>
      <c r="N14" s="274">
        <f>SEP!N21</f>
        <v>0</v>
      </c>
      <c r="O14" s="270">
        <f>SEP!O21</f>
        <v>0</v>
      </c>
      <c r="P14" s="276">
        <f>SEP!P21</f>
        <v>0</v>
      </c>
      <c r="Q14" s="270">
        <f>SEP!Q21</f>
        <v>0</v>
      </c>
      <c r="R14" s="35">
        <f>SEP!R21</f>
        <v>0</v>
      </c>
      <c r="S14" s="35">
        <f>SEP!S21</f>
        <v>0</v>
      </c>
      <c r="T14" s="35">
        <f>SEP!T21</f>
        <v>0</v>
      </c>
      <c r="U14" s="35">
        <f>SEP!U21</f>
        <v>0</v>
      </c>
      <c r="W14" s="85"/>
      <c r="X14" s="91"/>
      <c r="Y14" s="91"/>
      <c r="Z14" s="91"/>
      <c r="AA14" s="91"/>
      <c r="AB14" s="92"/>
    </row>
    <row r="15" spans="2:29" ht="16" customHeight="1">
      <c r="B15" s="53" t="s">
        <v>172</v>
      </c>
      <c r="C15" s="825">
        <f>OCT!C21</f>
        <v>0</v>
      </c>
      <c r="D15" s="826"/>
      <c r="E15" s="42">
        <f>OCT!E21</f>
        <v>0</v>
      </c>
      <c r="F15" s="43">
        <f>OCT!F21</f>
        <v>0</v>
      </c>
      <c r="G15" s="43">
        <f>OCT!G21</f>
        <v>0</v>
      </c>
      <c r="H15" s="277">
        <f>OCT!H21</f>
        <v>0</v>
      </c>
      <c r="I15" s="42">
        <f>OCT!I21</f>
        <v>0</v>
      </c>
      <c r="J15" s="43">
        <f>OCT!J21</f>
        <v>0</v>
      </c>
      <c r="K15" s="43">
        <f>OCT!K21</f>
        <v>0</v>
      </c>
      <c r="L15" s="43">
        <f>OCT!L21</f>
        <v>0</v>
      </c>
      <c r="M15" s="271">
        <f>OCT!M21</f>
        <v>0</v>
      </c>
      <c r="N15" s="273">
        <f>OCT!N21</f>
        <v>0</v>
      </c>
      <c r="O15" s="271">
        <f>OCT!O21</f>
        <v>0</v>
      </c>
      <c r="P15" s="277">
        <f>OCT!P21</f>
        <v>0</v>
      </c>
      <c r="Q15" s="271">
        <f>OCT!Q21</f>
        <v>0</v>
      </c>
      <c r="R15" s="42">
        <f>OCT!R21</f>
        <v>0</v>
      </c>
      <c r="S15" s="42">
        <f>OCT!S21</f>
        <v>0</v>
      </c>
      <c r="T15" s="42">
        <f>OCT!T21</f>
        <v>0</v>
      </c>
      <c r="U15" s="42">
        <f>OCT!U21</f>
        <v>0</v>
      </c>
      <c r="W15" s="85"/>
      <c r="X15" s="91"/>
      <c r="Y15" s="91"/>
      <c r="Z15" s="91"/>
      <c r="AA15" s="91"/>
      <c r="AB15" s="92"/>
    </row>
    <row r="16" spans="2:29" ht="16" customHeight="1">
      <c r="B16" s="53" t="s">
        <v>170</v>
      </c>
      <c r="C16" s="811">
        <f>NOV!C21</f>
        <v>0</v>
      </c>
      <c r="D16" s="812"/>
      <c r="E16" s="35">
        <f>NOV!E21</f>
        <v>0</v>
      </c>
      <c r="F16" s="36">
        <f>NOV!F21</f>
        <v>0</v>
      </c>
      <c r="G16" s="36">
        <f>NOV!G21</f>
        <v>0</v>
      </c>
      <c r="H16" s="276">
        <f>NOV!H21</f>
        <v>0</v>
      </c>
      <c r="I16" s="35">
        <f>NOV!I21</f>
        <v>0</v>
      </c>
      <c r="J16" s="36">
        <f>NOV!J21</f>
        <v>0</v>
      </c>
      <c r="K16" s="36">
        <f>NOV!K21</f>
        <v>0</v>
      </c>
      <c r="L16" s="36">
        <f>NOV!L21</f>
        <v>0</v>
      </c>
      <c r="M16" s="270">
        <f>NOV!M21</f>
        <v>0</v>
      </c>
      <c r="N16" s="274">
        <f>NOV!N21</f>
        <v>0</v>
      </c>
      <c r="O16" s="270">
        <f>NOV!O21</f>
        <v>0</v>
      </c>
      <c r="P16" s="276">
        <f>NOV!P21</f>
        <v>0</v>
      </c>
      <c r="Q16" s="270">
        <f>NOV!Q21</f>
        <v>0</v>
      </c>
      <c r="R16" s="35">
        <f>NOV!R21</f>
        <v>0</v>
      </c>
      <c r="S16" s="35">
        <f>NOV!S21</f>
        <v>0</v>
      </c>
      <c r="T16" s="35">
        <f>NOV!T21</f>
        <v>0</v>
      </c>
      <c r="U16" s="35">
        <f>NOV!U21</f>
        <v>0</v>
      </c>
      <c r="W16" s="85"/>
      <c r="X16" s="91"/>
      <c r="Y16" s="91"/>
      <c r="Z16" s="91"/>
      <c r="AA16" s="91"/>
      <c r="AB16" s="92"/>
    </row>
    <row r="17" spans="2:32" ht="16" customHeight="1">
      <c r="B17" s="53" t="s">
        <v>171</v>
      </c>
      <c r="C17" s="825">
        <f>DEC!C21</f>
        <v>0</v>
      </c>
      <c r="D17" s="826"/>
      <c r="E17" s="42">
        <f>DEC!E21</f>
        <v>0</v>
      </c>
      <c r="F17" s="269">
        <f>DEC!F21</f>
        <v>0</v>
      </c>
      <c r="G17" s="43">
        <f>DEC!G21</f>
        <v>0</v>
      </c>
      <c r="H17" s="277">
        <f>DEC!H21</f>
        <v>0</v>
      </c>
      <c r="I17" s="42">
        <f>DEC!I21</f>
        <v>0</v>
      </c>
      <c r="J17" s="269">
        <f>DEC!J21</f>
        <v>0</v>
      </c>
      <c r="K17" s="269">
        <f>DEC!K21</f>
        <v>0</v>
      </c>
      <c r="L17" s="43">
        <f>DEC!L21</f>
        <v>0</v>
      </c>
      <c r="M17" s="271">
        <f>DEC!M21</f>
        <v>0</v>
      </c>
      <c r="N17" s="275">
        <f>DEC!N21</f>
        <v>0</v>
      </c>
      <c r="O17" s="271">
        <f>DEC!O21</f>
        <v>0</v>
      </c>
      <c r="P17" s="277">
        <f>DEC!P21</f>
        <v>0</v>
      </c>
      <c r="Q17" s="271">
        <f>DEC!Q21</f>
        <v>0</v>
      </c>
      <c r="R17" s="42">
        <f>DEC!R21</f>
        <v>0</v>
      </c>
      <c r="S17" s="42">
        <f>DEC!S21</f>
        <v>0</v>
      </c>
      <c r="T17" s="42">
        <f>DEC!T21</f>
        <v>0</v>
      </c>
      <c r="U17" s="42">
        <f>DEC!U21</f>
        <v>0</v>
      </c>
      <c r="W17" s="85"/>
      <c r="X17" s="91"/>
      <c r="Y17" s="91"/>
      <c r="Z17" s="91"/>
      <c r="AA17" s="91"/>
      <c r="AB17" s="92"/>
    </row>
    <row r="18" spans="2:32" s="96" customFormat="1" ht="32" customHeight="1" thickBot="1">
      <c r="B18" s="68" t="s">
        <v>3</v>
      </c>
      <c r="C18" s="829">
        <f>SUM(C6:D17)</f>
        <v>0</v>
      </c>
      <c r="D18" s="830"/>
      <c r="E18" s="56">
        <f>SUM(E6:E17)</f>
        <v>0</v>
      </c>
      <c r="F18" s="57">
        <f>SUM(F6:F17)</f>
        <v>0</v>
      </c>
      <c r="G18" s="58">
        <f>SUM(G6:G17)</f>
        <v>0</v>
      </c>
      <c r="H18" s="59">
        <f>SUM(H6:H17)</f>
        <v>0</v>
      </c>
      <c r="I18" s="93"/>
      <c r="J18" s="94"/>
      <c r="K18" s="94"/>
      <c r="L18" s="95"/>
      <c r="M18" s="60">
        <f t="shared" ref="M18:U18" si="0">SUM(M6:M17)</f>
        <v>0</v>
      </c>
      <c r="N18" s="60">
        <f t="shared" si="0"/>
        <v>0</v>
      </c>
      <c r="O18" s="61">
        <f t="shared" si="0"/>
        <v>0</v>
      </c>
      <c r="P18" s="62">
        <f t="shared" si="0"/>
        <v>0</v>
      </c>
      <c r="Q18" s="63">
        <f t="shared" si="0"/>
        <v>0</v>
      </c>
      <c r="R18" s="55">
        <f t="shared" si="0"/>
        <v>0</v>
      </c>
      <c r="S18" s="66">
        <f t="shared" si="0"/>
        <v>0</v>
      </c>
      <c r="T18" s="66">
        <f t="shared" si="0"/>
        <v>0</v>
      </c>
      <c r="U18" s="67">
        <f t="shared" si="0"/>
        <v>0</v>
      </c>
    </row>
    <row r="19" spans="2:32" ht="15" customHeight="1" thickTop="1">
      <c r="B19" s="158"/>
      <c r="C19" s="157"/>
      <c r="D19" s="97"/>
      <c r="E19" s="98"/>
      <c r="F19" s="99"/>
      <c r="G19" s="99"/>
      <c r="H19" s="100"/>
      <c r="I19" s="101"/>
      <c r="J19" s="101"/>
      <c r="K19" s="101"/>
      <c r="Q19" s="157"/>
      <c r="R19" s="831" t="s">
        <v>39</v>
      </c>
      <c r="S19" s="831"/>
      <c r="T19" s="831"/>
      <c r="U19" s="833">
        <f>'Breakdown '!C39</f>
        <v>77260.200000000012</v>
      </c>
      <c r="X19" s="84"/>
      <c r="AF19" s="92"/>
    </row>
    <row r="20" spans="2:32" ht="17" customHeight="1">
      <c r="B20" s="104"/>
      <c r="D20" s="97"/>
      <c r="E20" s="98"/>
      <c r="F20" s="99"/>
      <c r="G20" s="99"/>
      <c r="H20" s="100"/>
      <c r="I20" s="101"/>
      <c r="J20" s="101"/>
      <c r="K20" s="101"/>
      <c r="M20" s="102"/>
      <c r="N20" s="102"/>
      <c r="R20" s="832"/>
      <c r="S20" s="832"/>
      <c r="T20" s="832"/>
      <c r="U20" s="834"/>
      <c r="X20" s="84"/>
      <c r="AF20" s="92"/>
    </row>
    <row r="21" spans="2:32" ht="17" customHeight="1">
      <c r="B21" s="835" t="s">
        <v>143</v>
      </c>
      <c r="C21" s="160"/>
      <c r="D21" s="97"/>
      <c r="R21" s="837" t="s">
        <v>125</v>
      </c>
      <c r="S21" s="838"/>
      <c r="T21" s="838"/>
      <c r="U21" s="841">
        <f>U18-U19</f>
        <v>-77260.200000000012</v>
      </c>
      <c r="X21" s="84"/>
      <c r="AF21" s="92"/>
    </row>
    <row r="22" spans="2:32" ht="20" customHeight="1" thickBot="1">
      <c r="B22" s="836"/>
      <c r="C22" s="161"/>
      <c r="E22" s="98"/>
      <c r="F22" s="99"/>
      <c r="G22" s="99"/>
      <c r="H22" s="100"/>
      <c r="I22" s="101"/>
      <c r="J22" s="101"/>
      <c r="K22" s="101"/>
      <c r="Q22" s="159"/>
      <c r="R22" s="839"/>
      <c r="S22" s="840"/>
      <c r="T22" s="840"/>
      <c r="U22" s="842"/>
      <c r="X22" s="84"/>
      <c r="AE22" s="92"/>
    </row>
    <row r="23" spans="2:32" ht="20" customHeight="1" thickTop="1">
      <c r="B23" s="104"/>
      <c r="E23" s="150"/>
      <c r="F23" s="151"/>
      <c r="G23" s="151"/>
      <c r="H23" s="151"/>
      <c r="I23" s="151"/>
      <c r="J23" s="850" t="s">
        <v>124</v>
      </c>
      <c r="K23" s="850"/>
      <c r="L23" s="151"/>
      <c r="M23" s="151"/>
      <c r="N23" s="151"/>
      <c r="O23" s="151"/>
      <c r="P23" s="152"/>
      <c r="Q23" s="96"/>
      <c r="R23" s="96"/>
      <c r="S23" s="96"/>
      <c r="T23" s="92"/>
      <c r="U23" s="105"/>
      <c r="X23" s="84"/>
    </row>
    <row r="24" spans="2:32" s="90" customFormat="1" ht="16" customHeight="1" thickBot="1">
      <c r="B24" s="106"/>
      <c r="E24" s="153"/>
      <c r="F24" s="154" t="s">
        <v>54</v>
      </c>
      <c r="G24" s="999" t="s">
        <v>211</v>
      </c>
      <c r="H24" s="1000"/>
      <c r="I24" s="1001"/>
      <c r="J24" s="999" t="s">
        <v>38</v>
      </c>
      <c r="K24" s="1001"/>
      <c r="L24" s="1002" t="s">
        <v>212</v>
      </c>
      <c r="M24" s="1003"/>
      <c r="N24" s="1003"/>
      <c r="O24" s="1003"/>
      <c r="P24" s="1004"/>
      <c r="Q24" s="88"/>
      <c r="R24" s="88"/>
      <c r="S24" s="88"/>
      <c r="U24" s="107"/>
    </row>
    <row r="25" spans="2:32" ht="16" customHeight="1">
      <c r="B25" s="106"/>
      <c r="E25" s="108" t="s">
        <v>99</v>
      </c>
      <c r="F25" s="33" t="s">
        <v>167</v>
      </c>
      <c r="G25" s="1005">
        <f>U6</f>
        <v>0</v>
      </c>
      <c r="H25" s="1006"/>
      <c r="I25" s="1007"/>
      <c r="J25" s="1011">
        <f>'Breakdown '!D32</f>
        <v>6438.35</v>
      </c>
      <c r="K25" s="1012"/>
      <c r="L25" s="1008">
        <f>G25-J25</f>
        <v>-6438.35</v>
      </c>
      <c r="M25" s="1009"/>
      <c r="N25" s="1009"/>
      <c r="O25" s="1009"/>
      <c r="P25" s="1010"/>
      <c r="Q25" s="88"/>
      <c r="R25" s="88"/>
      <c r="S25" s="88"/>
      <c r="U25" s="105"/>
      <c r="V25" s="92"/>
      <c r="X25" s="84"/>
    </row>
    <row r="26" spans="2:32" ht="16" customHeight="1">
      <c r="B26" s="106"/>
      <c r="E26" s="109" t="s">
        <v>100</v>
      </c>
      <c r="F26" s="32" t="s">
        <v>180</v>
      </c>
      <c r="G26" s="993">
        <f t="shared" ref="G26:G36" si="1">U7</f>
        <v>0</v>
      </c>
      <c r="H26" s="994"/>
      <c r="I26" s="995"/>
      <c r="J26" s="1013">
        <f>'Breakdown '!D32</f>
        <v>6438.35</v>
      </c>
      <c r="K26" s="1014"/>
      <c r="L26" s="996">
        <f t="shared" ref="L26:L36" si="2">G26-J26</f>
        <v>-6438.35</v>
      </c>
      <c r="M26" s="997"/>
      <c r="N26" s="997"/>
      <c r="O26" s="997"/>
      <c r="P26" s="998"/>
      <c r="Q26" s="88"/>
      <c r="R26" s="88"/>
      <c r="S26" s="88"/>
      <c r="U26" s="105"/>
      <c r="X26" s="84"/>
    </row>
    <row r="27" spans="2:32" ht="16" customHeight="1">
      <c r="B27" s="106"/>
      <c r="E27" s="108" t="s">
        <v>101</v>
      </c>
      <c r="F27" s="33" t="s">
        <v>179</v>
      </c>
      <c r="G27" s="987">
        <f t="shared" si="1"/>
        <v>0</v>
      </c>
      <c r="H27" s="988"/>
      <c r="I27" s="989"/>
      <c r="J27" s="1015">
        <f>'Breakdown '!D32</f>
        <v>6438.35</v>
      </c>
      <c r="K27" s="1016"/>
      <c r="L27" s="990">
        <f t="shared" si="2"/>
        <v>-6438.35</v>
      </c>
      <c r="M27" s="991"/>
      <c r="N27" s="991"/>
      <c r="O27" s="991"/>
      <c r="P27" s="992"/>
      <c r="Q27" s="88"/>
      <c r="R27" s="88"/>
      <c r="S27" s="88"/>
      <c r="U27" s="105"/>
      <c r="X27" s="84"/>
    </row>
    <row r="28" spans="2:32" ht="16" customHeight="1">
      <c r="B28" s="106"/>
      <c r="E28" s="109" t="s">
        <v>102</v>
      </c>
      <c r="F28" s="32" t="s">
        <v>178</v>
      </c>
      <c r="G28" s="993">
        <f t="shared" si="1"/>
        <v>0</v>
      </c>
      <c r="H28" s="994"/>
      <c r="I28" s="995"/>
      <c r="J28" s="1013">
        <f>'Breakdown '!D32</f>
        <v>6438.35</v>
      </c>
      <c r="K28" s="1014"/>
      <c r="L28" s="996">
        <f t="shared" si="2"/>
        <v>-6438.35</v>
      </c>
      <c r="M28" s="997"/>
      <c r="N28" s="997"/>
      <c r="O28" s="997"/>
      <c r="P28" s="998"/>
      <c r="Q28" s="88"/>
      <c r="R28" s="88"/>
      <c r="S28" s="88"/>
      <c r="U28" s="105"/>
      <c r="X28" s="84"/>
    </row>
    <row r="29" spans="2:32" ht="16" customHeight="1">
      <c r="B29" s="849" t="str">
        <f>Info!F11&amp;"'s"</f>
        <v>Clem Harrod's</v>
      </c>
      <c r="C29" s="110"/>
      <c r="D29" s="110"/>
      <c r="E29" s="108" t="s">
        <v>103</v>
      </c>
      <c r="F29" s="33" t="s">
        <v>177</v>
      </c>
      <c r="G29" s="987">
        <f t="shared" si="1"/>
        <v>0</v>
      </c>
      <c r="H29" s="988"/>
      <c r="I29" s="989"/>
      <c r="J29" s="1015">
        <f>'Breakdown '!D32</f>
        <v>6438.35</v>
      </c>
      <c r="K29" s="1016"/>
      <c r="L29" s="990">
        <f t="shared" si="2"/>
        <v>-6438.35</v>
      </c>
      <c r="M29" s="991"/>
      <c r="N29" s="991"/>
      <c r="O29" s="991"/>
      <c r="P29" s="992"/>
      <c r="Q29" s="88"/>
      <c r="R29" s="860" t="s">
        <v>164</v>
      </c>
      <c r="S29" s="860"/>
      <c r="T29" s="860"/>
      <c r="U29" s="105"/>
      <c r="X29" s="84"/>
    </row>
    <row r="30" spans="2:32" ht="16" customHeight="1">
      <c r="B30" s="849"/>
      <c r="C30" s="110"/>
      <c r="D30" s="110"/>
      <c r="E30" s="109" t="s">
        <v>104</v>
      </c>
      <c r="F30" s="32" t="s">
        <v>176</v>
      </c>
      <c r="G30" s="993">
        <f t="shared" si="1"/>
        <v>0</v>
      </c>
      <c r="H30" s="994"/>
      <c r="I30" s="995"/>
      <c r="J30" s="1013">
        <f>'Breakdown '!D32</f>
        <v>6438.35</v>
      </c>
      <c r="K30" s="1014"/>
      <c r="L30" s="996">
        <f t="shared" si="2"/>
        <v>-6438.35</v>
      </c>
      <c r="M30" s="997"/>
      <c r="N30" s="997"/>
      <c r="O30" s="997"/>
      <c r="P30" s="998"/>
      <c r="Q30" s="88"/>
      <c r="R30" s="860"/>
      <c r="S30" s="860"/>
      <c r="T30" s="860"/>
      <c r="U30" s="105"/>
      <c r="X30" s="84"/>
    </row>
    <row r="31" spans="2:32" ht="16" customHeight="1">
      <c r="B31" s="861" t="s">
        <v>157</v>
      </c>
      <c r="C31" s="111"/>
      <c r="D31" s="111"/>
      <c r="E31" s="108" t="s">
        <v>105</v>
      </c>
      <c r="F31" s="33" t="s">
        <v>175</v>
      </c>
      <c r="G31" s="987">
        <f t="shared" si="1"/>
        <v>0</v>
      </c>
      <c r="H31" s="988"/>
      <c r="I31" s="989"/>
      <c r="J31" s="1015">
        <f>'Breakdown '!D32</f>
        <v>6438.35</v>
      </c>
      <c r="K31" s="1016"/>
      <c r="L31" s="990">
        <f t="shared" si="2"/>
        <v>-6438.35</v>
      </c>
      <c r="M31" s="991"/>
      <c r="N31" s="991"/>
      <c r="O31" s="991"/>
      <c r="P31" s="992"/>
      <c r="Q31" s="88"/>
      <c r="R31" s="863" t="s">
        <v>165</v>
      </c>
      <c r="S31" s="863"/>
      <c r="T31" s="863"/>
      <c r="U31" s="105"/>
      <c r="X31" s="84"/>
    </row>
    <row r="32" spans="2:32" ht="16" customHeight="1">
      <c r="B32" s="883"/>
      <c r="C32" s="111"/>
      <c r="D32" s="111"/>
      <c r="E32" s="109" t="s">
        <v>106</v>
      </c>
      <c r="F32" s="32" t="s">
        <v>174</v>
      </c>
      <c r="G32" s="993">
        <f t="shared" si="1"/>
        <v>0</v>
      </c>
      <c r="H32" s="994"/>
      <c r="I32" s="995"/>
      <c r="J32" s="1013">
        <f>'Breakdown '!D32</f>
        <v>6438.35</v>
      </c>
      <c r="K32" s="1014"/>
      <c r="L32" s="996">
        <f t="shared" si="2"/>
        <v>-6438.35</v>
      </c>
      <c r="M32" s="997"/>
      <c r="N32" s="997"/>
      <c r="O32" s="997"/>
      <c r="P32" s="998"/>
      <c r="Q32" s="88"/>
      <c r="R32" s="864"/>
      <c r="S32" s="864"/>
      <c r="T32" s="864"/>
      <c r="U32" s="155"/>
      <c r="X32" s="84"/>
    </row>
    <row r="33" spans="2:24" ht="16" customHeight="1">
      <c r="B33" s="112"/>
      <c r="C33" s="113"/>
      <c r="D33" s="114"/>
      <c r="E33" s="108" t="s">
        <v>107</v>
      </c>
      <c r="F33" s="33" t="s">
        <v>173</v>
      </c>
      <c r="G33" s="987">
        <f t="shared" si="1"/>
        <v>0</v>
      </c>
      <c r="H33" s="988"/>
      <c r="I33" s="989"/>
      <c r="J33" s="1015">
        <f>'Breakdown '!D32</f>
        <v>6438.35</v>
      </c>
      <c r="K33" s="1016"/>
      <c r="L33" s="990">
        <f t="shared" si="2"/>
        <v>-6438.35</v>
      </c>
      <c r="M33" s="991"/>
      <c r="N33" s="991"/>
      <c r="O33" s="991"/>
      <c r="P33" s="992"/>
      <c r="Q33" s="88"/>
      <c r="R33" s="156"/>
      <c r="S33" s="156"/>
      <c r="T33" s="156"/>
      <c r="U33" s="105"/>
      <c r="X33" s="84"/>
    </row>
    <row r="34" spans="2:24" ht="16" customHeight="1">
      <c r="B34" s="80" t="str">
        <f>Info!F12</f>
        <v>CLEMCO.AV</v>
      </c>
      <c r="C34" s="113"/>
      <c r="E34" s="109" t="s">
        <v>108</v>
      </c>
      <c r="F34" s="32" t="s">
        <v>172</v>
      </c>
      <c r="G34" s="993">
        <f t="shared" si="1"/>
        <v>0</v>
      </c>
      <c r="H34" s="994"/>
      <c r="I34" s="995"/>
      <c r="J34" s="1013">
        <f>'Breakdown '!D32</f>
        <v>6438.35</v>
      </c>
      <c r="K34" s="1014"/>
      <c r="L34" s="996">
        <f t="shared" si="2"/>
        <v>-6438.35</v>
      </c>
      <c r="M34" s="997"/>
      <c r="N34" s="997"/>
      <c r="O34" s="997"/>
      <c r="P34" s="998"/>
      <c r="Q34" s="88"/>
      <c r="R34" s="865" t="s">
        <v>166</v>
      </c>
      <c r="S34" s="865"/>
      <c r="T34" s="865"/>
      <c r="U34" s="866"/>
      <c r="X34" s="84"/>
    </row>
    <row r="35" spans="2:24" ht="16" customHeight="1">
      <c r="B35" s="80"/>
      <c r="C35" s="113"/>
      <c r="E35" s="108" t="s">
        <v>109</v>
      </c>
      <c r="F35" s="33" t="s">
        <v>170</v>
      </c>
      <c r="G35" s="987">
        <f t="shared" si="1"/>
        <v>0</v>
      </c>
      <c r="H35" s="988"/>
      <c r="I35" s="989"/>
      <c r="J35" s="1015">
        <f>'Breakdown '!D32</f>
        <v>6438.35</v>
      </c>
      <c r="K35" s="1016"/>
      <c r="L35" s="990">
        <f t="shared" si="2"/>
        <v>-6438.35</v>
      </c>
      <c r="M35" s="991"/>
      <c r="N35" s="991"/>
      <c r="O35" s="991"/>
      <c r="P35" s="992"/>
      <c r="Q35" s="88"/>
      <c r="R35" s="865"/>
      <c r="S35" s="865"/>
      <c r="T35" s="865"/>
      <c r="U35" s="866"/>
      <c r="X35" s="84"/>
    </row>
    <row r="36" spans="2:24" ht="16" customHeight="1" thickBot="1">
      <c r="B36" s="81" t="str">
        <f>Info!F15</f>
        <v>101 Projection Way</v>
      </c>
      <c r="C36" s="113"/>
      <c r="E36" s="109" t="s">
        <v>110</v>
      </c>
      <c r="F36" s="32" t="s">
        <v>171</v>
      </c>
      <c r="G36" s="993">
        <f t="shared" si="1"/>
        <v>0</v>
      </c>
      <c r="H36" s="994"/>
      <c r="I36" s="995"/>
      <c r="J36" s="1017">
        <f>'Breakdown '!D32</f>
        <v>6438.35</v>
      </c>
      <c r="K36" s="1018"/>
      <c r="L36" s="996">
        <f t="shared" si="2"/>
        <v>-6438.35</v>
      </c>
      <c r="M36" s="997"/>
      <c r="N36" s="997"/>
      <c r="O36" s="997"/>
      <c r="P36" s="998"/>
      <c r="Q36" s="88"/>
      <c r="R36" s="865"/>
      <c r="S36" s="865"/>
      <c r="T36" s="865"/>
      <c r="U36" s="866"/>
      <c r="X36" s="84"/>
    </row>
    <row r="37" spans="2:24" ht="16" customHeight="1" thickTop="1">
      <c r="B37" s="81" t="str">
        <f>Info!F16</f>
        <v>Virtually Everywhere, US 12345</v>
      </c>
      <c r="C37" s="113"/>
      <c r="E37" s="278"/>
      <c r="F37" s="279"/>
      <c r="G37" s="1029"/>
      <c r="H37" s="1029"/>
      <c r="I37" s="1029"/>
      <c r="J37" s="280"/>
      <c r="K37" s="280"/>
      <c r="L37" s="1019">
        <f>SUM(L25:P36)</f>
        <v>-77260.2</v>
      </c>
      <c r="M37" s="1020"/>
      <c r="N37" s="1020"/>
      <c r="O37" s="1020"/>
      <c r="P37" s="1021"/>
      <c r="Q37" s="88"/>
      <c r="R37" s="865"/>
      <c r="S37" s="865"/>
      <c r="T37" s="865"/>
      <c r="U37" s="866"/>
      <c r="X37" s="84"/>
    </row>
    <row r="38" spans="2:24" ht="16" customHeight="1" thickBot="1">
      <c r="B38" s="81"/>
      <c r="C38" s="113"/>
      <c r="E38" s="281"/>
      <c r="F38" s="282"/>
      <c r="G38" s="1025"/>
      <c r="H38" s="1025"/>
      <c r="I38" s="1025"/>
      <c r="J38" s="175"/>
      <c r="K38" s="175"/>
      <c r="L38" s="1022"/>
      <c r="M38" s="1023"/>
      <c r="N38" s="1023"/>
      <c r="O38" s="1023"/>
      <c r="P38" s="1024"/>
      <c r="Q38" s="88"/>
      <c r="R38" s="865"/>
      <c r="S38" s="865"/>
      <c r="T38" s="865"/>
      <c r="U38" s="866"/>
      <c r="X38" s="84"/>
    </row>
    <row r="39" spans="2:24" ht="16" customHeight="1">
      <c r="B39" s="81" t="str">
        <f>Info!F17</f>
        <v>813-555-CLEM</v>
      </c>
      <c r="C39" s="113"/>
      <c r="E39" s="281"/>
      <c r="F39" s="282"/>
      <c r="G39" s="1025"/>
      <c r="H39" s="1025"/>
      <c r="I39" s="1025"/>
      <c r="J39" s="175"/>
      <c r="K39" s="175"/>
      <c r="L39" s="1025"/>
      <c r="M39" s="1025"/>
      <c r="N39" s="1025"/>
      <c r="O39" s="1025"/>
      <c r="P39" s="1025"/>
      <c r="Q39" s="88"/>
      <c r="R39" s="865"/>
      <c r="S39" s="865"/>
      <c r="T39" s="865"/>
      <c r="U39" s="866"/>
      <c r="X39" s="84"/>
    </row>
    <row r="40" spans="2:24" ht="16" customHeight="1">
      <c r="B40" s="81" t="str">
        <f>Info!F18</f>
        <v>info@clemco.net</v>
      </c>
      <c r="C40" s="115"/>
      <c r="E40" s="281"/>
      <c r="F40" s="282"/>
      <c r="G40" s="1025"/>
      <c r="H40" s="1025"/>
      <c r="I40" s="1025"/>
      <c r="J40" s="175"/>
      <c r="K40" s="175"/>
      <c r="L40" s="1025"/>
      <c r="M40" s="1025"/>
      <c r="N40" s="1025"/>
      <c r="O40" s="1025"/>
      <c r="P40" s="1025"/>
      <c r="Q40" s="88"/>
      <c r="R40" s="865"/>
      <c r="S40" s="865"/>
      <c r="T40" s="865"/>
      <c r="U40" s="866"/>
      <c r="X40" s="84"/>
    </row>
    <row r="41" spans="2:24" ht="16" customHeight="1">
      <c r="B41" s="106"/>
      <c r="E41" s="281"/>
      <c r="F41" s="282"/>
      <c r="G41" s="1025"/>
      <c r="H41" s="1025"/>
      <c r="I41" s="1025"/>
      <c r="J41" s="175"/>
      <c r="K41" s="175"/>
      <c r="L41" s="1025"/>
      <c r="M41" s="1025"/>
      <c r="N41" s="1025"/>
      <c r="O41" s="1025"/>
      <c r="P41" s="1025"/>
      <c r="Q41" s="88"/>
      <c r="R41" s="865"/>
      <c r="S41" s="865"/>
      <c r="T41" s="865"/>
      <c r="U41" s="866"/>
      <c r="X41" s="84"/>
    </row>
    <row r="42" spans="2:24" ht="16" customHeight="1">
      <c r="B42" s="106"/>
      <c r="E42" s="281"/>
      <c r="F42" s="282"/>
      <c r="G42" s="1025"/>
      <c r="H42" s="1025"/>
      <c r="I42" s="1025"/>
      <c r="J42" s="175" t="s">
        <v>51</v>
      </c>
      <c r="K42" s="175"/>
      <c r="L42" s="1025"/>
      <c r="M42" s="1025"/>
      <c r="N42" s="1025"/>
      <c r="O42" s="1025"/>
      <c r="P42" s="1025"/>
      <c r="Q42" s="88"/>
      <c r="R42" s="884"/>
      <c r="S42" s="884"/>
      <c r="T42" s="884"/>
      <c r="U42" s="105"/>
      <c r="X42" s="84"/>
    </row>
    <row r="43" spans="2:24" ht="16" customHeight="1">
      <c r="B43" s="106"/>
      <c r="E43" s="281"/>
      <c r="F43" s="282"/>
      <c r="G43" s="1025"/>
      <c r="H43" s="1025"/>
      <c r="I43" s="1025"/>
      <c r="J43" s="175"/>
      <c r="K43" s="175"/>
      <c r="L43" s="1025"/>
      <c r="M43" s="1025"/>
      <c r="N43" s="1025"/>
      <c r="O43" s="1025"/>
      <c r="P43" s="1025"/>
      <c r="Q43" s="88"/>
      <c r="R43" s="884"/>
      <c r="S43" s="884"/>
      <c r="T43" s="884"/>
      <c r="U43" s="105"/>
      <c r="X43" s="84"/>
    </row>
    <row r="44" spans="2:24" ht="16" customHeight="1">
      <c r="B44" s="106"/>
      <c r="E44" s="281"/>
      <c r="F44" s="282"/>
      <c r="G44" s="1025"/>
      <c r="H44" s="1025"/>
      <c r="I44" s="1025"/>
      <c r="J44" s="175"/>
      <c r="K44" s="175"/>
      <c r="L44" s="1025"/>
      <c r="M44" s="1025"/>
      <c r="N44" s="1025"/>
      <c r="O44" s="1025"/>
      <c r="P44" s="1025"/>
      <c r="Q44" s="88"/>
      <c r="R44" s="884"/>
      <c r="S44" s="884"/>
      <c r="T44" s="884"/>
      <c r="U44" s="105"/>
      <c r="X44" s="84"/>
    </row>
    <row r="45" spans="2:24" ht="16" customHeight="1">
      <c r="B45" s="106"/>
      <c r="E45" s="281"/>
      <c r="F45" s="282"/>
      <c r="G45" s="1025"/>
      <c r="H45" s="1025"/>
      <c r="I45" s="1025"/>
      <c r="J45" s="175"/>
      <c r="K45" s="175"/>
      <c r="L45" s="1025"/>
      <c r="M45" s="1025"/>
      <c r="N45" s="1025"/>
      <c r="O45" s="1025"/>
      <c r="P45" s="1025"/>
      <c r="Q45" s="88"/>
      <c r="R45" s="884"/>
      <c r="S45" s="884"/>
      <c r="T45" s="884"/>
      <c r="U45" s="105"/>
      <c r="X45" s="84"/>
    </row>
    <row r="46" spans="2:24" ht="16" customHeight="1">
      <c r="B46" s="106"/>
      <c r="E46" s="281"/>
      <c r="F46" s="282"/>
      <c r="G46" s="1025"/>
      <c r="H46" s="1025"/>
      <c r="I46" s="1025"/>
      <c r="J46" s="175"/>
      <c r="K46" s="175"/>
      <c r="L46" s="1025"/>
      <c r="M46" s="1025"/>
      <c r="N46" s="1025"/>
      <c r="O46" s="1025"/>
      <c r="P46" s="1025"/>
      <c r="Q46" s="88"/>
      <c r="R46" s="884"/>
      <c r="S46" s="884"/>
      <c r="T46" s="884"/>
      <c r="U46" s="105"/>
      <c r="X46" s="84"/>
    </row>
    <row r="47" spans="2:24" ht="16" customHeight="1">
      <c r="B47" s="106"/>
      <c r="E47" s="281"/>
      <c r="F47" s="282"/>
      <c r="G47" s="1025"/>
      <c r="H47" s="1025"/>
      <c r="I47" s="1025"/>
      <c r="J47" s="175"/>
      <c r="K47" s="175"/>
      <c r="L47" s="1025"/>
      <c r="M47" s="1025"/>
      <c r="N47" s="1025"/>
      <c r="O47" s="1025"/>
      <c r="P47" s="1025"/>
      <c r="U47" s="105"/>
      <c r="X47" s="84"/>
    </row>
    <row r="48" spans="2:24" ht="16" customHeight="1">
      <c r="B48" s="106"/>
      <c r="E48" s="281"/>
      <c r="F48" s="282"/>
      <c r="G48" s="1025"/>
      <c r="H48" s="1025"/>
      <c r="I48" s="1025"/>
      <c r="J48" s="176"/>
      <c r="K48" s="176"/>
      <c r="L48" s="1025"/>
      <c r="M48" s="1025"/>
      <c r="N48" s="1025"/>
      <c r="O48" s="1025"/>
      <c r="P48" s="1025"/>
      <c r="U48" s="105"/>
      <c r="X48" s="84"/>
    </row>
    <row r="49" spans="2:24" ht="16" customHeight="1">
      <c r="B49" s="104"/>
      <c r="D49" s="90"/>
      <c r="E49" s="281"/>
      <c r="F49" s="282"/>
      <c r="G49" s="1025"/>
      <c r="H49" s="1025"/>
      <c r="I49" s="1025"/>
      <c r="J49" s="176"/>
      <c r="K49" s="176"/>
      <c r="L49" s="1025"/>
      <c r="M49" s="1025"/>
      <c r="N49" s="1025"/>
      <c r="O49" s="1025"/>
      <c r="P49" s="1025"/>
      <c r="U49" s="105"/>
      <c r="X49" s="84"/>
    </row>
    <row r="50" spans="2:24" ht="28" customHeight="1">
      <c r="B50" s="104"/>
      <c r="E50" s="90"/>
      <c r="F50" s="90"/>
      <c r="G50" s="90"/>
      <c r="H50" s="90"/>
      <c r="I50" s="90"/>
      <c r="J50" s="169"/>
      <c r="K50" s="170"/>
      <c r="L50" s="116"/>
      <c r="M50" s="90"/>
      <c r="N50" s="90"/>
      <c r="O50" s="90"/>
      <c r="P50" s="90"/>
      <c r="U50" s="105"/>
      <c r="X50" s="84"/>
    </row>
    <row r="51" spans="2:24" ht="28" customHeight="1">
      <c r="B51" s="104"/>
      <c r="E51" s="90"/>
      <c r="F51" s="90"/>
      <c r="G51" s="90"/>
      <c r="H51" s="90"/>
      <c r="I51" s="90"/>
      <c r="J51" s="169"/>
      <c r="K51" s="170"/>
      <c r="L51" s="116"/>
      <c r="M51" s="90"/>
      <c r="N51" s="90"/>
      <c r="O51" s="90"/>
      <c r="P51" s="90"/>
      <c r="U51" s="105"/>
      <c r="X51" s="84"/>
    </row>
    <row r="52" spans="2:24" ht="28" customHeight="1">
      <c r="B52" s="104"/>
      <c r="E52" s="90"/>
      <c r="F52" s="90"/>
      <c r="G52" s="90"/>
      <c r="H52" s="90"/>
      <c r="I52" s="90"/>
      <c r="J52" s="169"/>
      <c r="K52" s="170"/>
      <c r="L52" s="116"/>
      <c r="M52" s="90"/>
      <c r="N52" s="90"/>
      <c r="O52" s="90"/>
      <c r="P52" s="90"/>
      <c r="U52" s="105"/>
      <c r="X52" s="84"/>
    </row>
    <row r="53" spans="2:24" ht="28" customHeight="1">
      <c r="B53" s="104"/>
      <c r="E53" s="90"/>
      <c r="F53" s="90"/>
      <c r="G53" s="90"/>
      <c r="H53" s="90"/>
      <c r="I53" s="90"/>
      <c r="J53" s="169"/>
      <c r="K53" s="170"/>
      <c r="L53" s="116"/>
      <c r="M53" s="90"/>
      <c r="N53" s="90"/>
      <c r="O53" s="90"/>
      <c r="P53" s="90"/>
      <c r="U53" s="105"/>
      <c r="X53" s="84"/>
    </row>
    <row r="54" spans="2:24" ht="28" customHeight="1">
      <c r="B54" s="104"/>
      <c r="E54" s="90"/>
      <c r="F54" s="90"/>
      <c r="G54" s="90"/>
      <c r="H54" s="90"/>
      <c r="I54" s="90"/>
      <c r="J54" s="169"/>
      <c r="K54" s="170"/>
      <c r="L54" s="116"/>
      <c r="M54" s="90"/>
      <c r="N54" s="90"/>
      <c r="O54" s="90"/>
      <c r="P54" s="90"/>
      <c r="U54" s="105"/>
      <c r="X54" s="84"/>
    </row>
    <row r="55" spans="2:24" ht="28">
      <c r="B55" s="1026" t="s">
        <v>191</v>
      </c>
      <c r="C55" s="1027"/>
      <c r="D55" s="1027"/>
      <c r="E55" s="1027"/>
      <c r="F55" s="1027"/>
      <c r="G55" s="1027"/>
      <c r="H55" s="1027"/>
      <c r="I55" s="1027"/>
      <c r="J55" s="1027"/>
      <c r="K55" s="1027"/>
      <c r="L55" s="1027"/>
      <c r="M55" s="1027"/>
      <c r="N55" s="1027"/>
      <c r="O55" s="1027"/>
      <c r="P55" s="1027"/>
      <c r="Q55" s="1027"/>
      <c r="R55" s="1027"/>
      <c r="S55" s="1027"/>
      <c r="T55" s="1027"/>
      <c r="U55" s="1028"/>
      <c r="X55" s="84"/>
    </row>
    <row r="56" spans="2:24" ht="28" customHeight="1">
      <c r="B56" s="104"/>
      <c r="E56" s="90"/>
      <c r="F56" s="90"/>
      <c r="G56" s="90"/>
      <c r="H56" s="90"/>
      <c r="I56" s="90"/>
      <c r="J56" s="169"/>
      <c r="K56" s="170"/>
      <c r="L56" s="116"/>
      <c r="M56" s="90"/>
      <c r="N56" s="90"/>
      <c r="O56" s="90"/>
      <c r="P56" s="90"/>
      <c r="U56" s="105"/>
      <c r="X56" s="84"/>
    </row>
    <row r="57" spans="2:24" ht="16" customHeight="1">
      <c r="B57" s="104"/>
      <c r="I57" s="117"/>
      <c r="J57" s="103"/>
      <c r="U57" s="105"/>
      <c r="X57" s="84"/>
    </row>
    <row r="58" spans="2:24" ht="16" customHeight="1">
      <c r="B58" s="104"/>
      <c r="I58" s="117"/>
      <c r="J58" s="103"/>
      <c r="U58" s="105"/>
      <c r="X58" s="84"/>
    </row>
    <row r="59" spans="2:24" ht="16" customHeight="1" thickBot="1">
      <c r="B59" s="118"/>
      <c r="C59" s="119"/>
      <c r="D59" s="119"/>
      <c r="E59" s="119"/>
      <c r="F59" s="119"/>
      <c r="G59" s="119"/>
      <c r="H59" s="119"/>
      <c r="I59" s="120"/>
      <c r="J59" s="120"/>
      <c r="K59" s="119"/>
      <c r="L59" s="119"/>
      <c r="M59" s="119"/>
      <c r="N59" s="119"/>
      <c r="O59" s="119"/>
      <c r="P59" s="119"/>
      <c r="Q59" s="119"/>
      <c r="R59" s="119"/>
      <c r="S59" s="119"/>
      <c r="T59" s="119"/>
      <c r="U59" s="121"/>
      <c r="X59" s="84"/>
    </row>
    <row r="60" spans="2:24" ht="12.75" customHeight="1" thickTop="1">
      <c r="X60" s="84"/>
    </row>
    <row r="61" spans="2:24" ht="12.75" customHeight="1">
      <c r="X61" s="84"/>
    </row>
    <row r="62" spans="2:24" ht="12" customHeight="1">
      <c r="X62" s="84"/>
    </row>
    <row r="63" spans="2:24" ht="12" customHeight="1">
      <c r="X63" s="84"/>
    </row>
    <row r="64" spans="2:24">
      <c r="X64" s="84"/>
    </row>
    <row r="65" spans="24:24" ht="12" customHeight="1">
      <c r="X65" s="84"/>
    </row>
    <row r="66" spans="24:24" ht="12" customHeight="1">
      <c r="X66" s="84"/>
    </row>
    <row r="67" spans="24:24" ht="12" customHeight="1">
      <c r="X67" s="84"/>
    </row>
    <row r="68" spans="24:24">
      <c r="X68" s="84"/>
    </row>
    <row r="69" spans="24:24">
      <c r="X69" s="84"/>
    </row>
    <row r="70" spans="24:24">
      <c r="X70" s="84"/>
    </row>
    <row r="71" spans="24:24">
      <c r="X71" s="84"/>
    </row>
    <row r="72" spans="24:24">
      <c r="X72" s="84"/>
    </row>
    <row r="73" spans="24:24">
      <c r="X73" s="84"/>
    </row>
    <row r="74" spans="24:24">
      <c r="X74" s="84"/>
    </row>
    <row r="75" spans="24:24">
      <c r="X75" s="84"/>
    </row>
    <row r="76" spans="24:24">
      <c r="X76" s="84"/>
    </row>
    <row r="77" spans="24:24">
      <c r="X77" s="84"/>
    </row>
    <row r="78" spans="24:24">
      <c r="X78" s="84"/>
    </row>
    <row r="79" spans="24:24">
      <c r="X79" s="84"/>
    </row>
    <row r="80" spans="24:24">
      <c r="X80" s="84"/>
    </row>
    <row r="81" spans="24:31" ht="15" customHeight="1">
      <c r="X81" s="84"/>
    </row>
    <row r="82" spans="24:31">
      <c r="X82" s="84"/>
    </row>
    <row r="83" spans="24:31">
      <c r="X83" s="84"/>
    </row>
    <row r="84" spans="24:31">
      <c r="X84" s="84"/>
    </row>
    <row r="85" spans="24:31">
      <c r="X85" s="84"/>
    </row>
    <row r="86" spans="24:31">
      <c r="X86" s="84"/>
    </row>
    <row r="87" spans="24:31">
      <c r="X87" s="84"/>
    </row>
    <row r="88" spans="24:31">
      <c r="X88" s="84"/>
    </row>
    <row r="89" spans="24:31">
      <c r="X89" s="84"/>
    </row>
    <row r="90" spans="24:31">
      <c r="X90" s="84"/>
    </row>
    <row r="91" spans="24:31">
      <c r="X91" s="84"/>
    </row>
    <row r="92" spans="24:31">
      <c r="X92" s="84"/>
    </row>
    <row r="93" spans="24:31">
      <c r="X93" s="84"/>
      <c r="AE93" s="122"/>
    </row>
    <row r="94" spans="24:31">
      <c r="X94" s="84"/>
    </row>
    <row r="95" spans="24:31">
      <c r="X95" s="84"/>
    </row>
    <row r="96" spans="24:31">
      <c r="X96" s="84"/>
    </row>
    <row r="97" spans="24:32">
      <c r="X97" s="84"/>
    </row>
    <row r="98" spans="24:32">
      <c r="X98" s="84"/>
    </row>
    <row r="99" spans="24:32">
      <c r="X99" s="84"/>
    </row>
    <row r="100" spans="24:32">
      <c r="X100" s="84"/>
      <c r="AF100" s="122"/>
    </row>
    <row r="101" spans="24:32">
      <c r="X101" s="84"/>
    </row>
    <row r="102" spans="24:32">
      <c r="X102" s="84"/>
    </row>
    <row r="103" spans="24:32">
      <c r="X103" s="84"/>
    </row>
    <row r="104" spans="24:32">
      <c r="X104" s="84"/>
    </row>
    <row r="105" spans="24:32">
      <c r="X105" s="84"/>
    </row>
    <row r="106" spans="24:32">
      <c r="X106" s="84"/>
    </row>
    <row r="107" spans="24:32">
      <c r="X107" s="84"/>
    </row>
    <row r="108" spans="24:32">
      <c r="X108" s="84"/>
    </row>
    <row r="109" spans="24:32">
      <c r="X109" s="84"/>
    </row>
    <row r="110" spans="24:32">
      <c r="X110" s="84"/>
    </row>
    <row r="111" spans="24:32">
      <c r="X111" s="84"/>
    </row>
    <row r="112" spans="24:32">
      <c r="X112" s="84"/>
    </row>
    <row r="113" spans="24:24">
      <c r="X113" s="84"/>
    </row>
    <row r="114" spans="24:24">
      <c r="X114" s="84"/>
    </row>
    <row r="115" spans="24:24">
      <c r="X115" s="84"/>
    </row>
    <row r="116" spans="24:24">
      <c r="X116" s="84"/>
    </row>
    <row r="117" spans="24:24">
      <c r="X117" s="84"/>
    </row>
    <row r="118" spans="24:24">
      <c r="X118" s="84"/>
    </row>
    <row r="119" spans="24:24">
      <c r="X119" s="84"/>
    </row>
    <row r="120" spans="24:24" ht="15" customHeight="1">
      <c r="X120" s="84"/>
    </row>
    <row r="121" spans="24:24">
      <c r="X121" s="84"/>
    </row>
    <row r="122" spans="24:24">
      <c r="X122" s="84"/>
    </row>
    <row r="123" spans="24:24">
      <c r="X123" s="84"/>
    </row>
    <row r="124" spans="24:24">
      <c r="X124" s="84"/>
    </row>
    <row r="125" spans="24:24">
      <c r="X125" s="84"/>
    </row>
    <row r="126" spans="24:24" ht="15" customHeight="1">
      <c r="X126" s="84"/>
    </row>
    <row r="127" spans="24:24">
      <c r="X127" s="84"/>
    </row>
    <row r="128" spans="24:24">
      <c r="X128" s="84"/>
    </row>
    <row r="129" spans="7:31">
      <c r="X129" s="84"/>
    </row>
    <row r="130" spans="7:31">
      <c r="G130" s="123"/>
      <c r="T130" s="124"/>
      <c r="X130" s="84"/>
      <c r="AE130" s="122"/>
    </row>
    <row r="131" spans="7:31">
      <c r="G131" s="123"/>
      <c r="R131" s="125"/>
      <c r="S131" s="125"/>
      <c r="T131" s="124"/>
      <c r="U131" s="122"/>
      <c r="X131" s="92"/>
      <c r="Y131" s="126"/>
      <c r="AA131" s="122"/>
      <c r="AB131" s="88"/>
    </row>
    <row r="132" spans="7:31">
      <c r="T132" s="127"/>
      <c r="U132" s="122"/>
      <c r="X132" s="92"/>
      <c r="Y132" s="122"/>
      <c r="AA132" s="122"/>
      <c r="AB132" s="88"/>
    </row>
    <row r="133" spans="7:31">
      <c r="T133" s="127"/>
      <c r="X133" s="128"/>
      <c r="Y133" s="129"/>
      <c r="Z133" s="129"/>
      <c r="AA133" s="122"/>
      <c r="AB133" s="130"/>
    </row>
    <row r="134" spans="7:31">
      <c r="T134" s="127"/>
      <c r="X134" s="128"/>
      <c r="Y134" s="126"/>
      <c r="Z134" s="126"/>
      <c r="AA134" s="122"/>
      <c r="AB134" s="130"/>
    </row>
    <row r="135" spans="7:31">
      <c r="T135" s="127"/>
      <c r="X135" s="128"/>
      <c r="Y135" s="126"/>
      <c r="Z135" s="126"/>
      <c r="AA135" s="122"/>
      <c r="AB135" s="88"/>
    </row>
    <row r="136" spans="7:31">
      <c r="T136" s="127"/>
      <c r="X136" s="128"/>
      <c r="Y136" s="129"/>
      <c r="Z136" s="129"/>
      <c r="AA136" s="122"/>
      <c r="AB136" s="88"/>
    </row>
    <row r="137" spans="7:31">
      <c r="T137" s="127"/>
      <c r="X137" s="128"/>
      <c r="Y137" s="126"/>
      <c r="Z137" s="126"/>
      <c r="AA137" s="122"/>
      <c r="AB137" s="88"/>
    </row>
    <row r="138" spans="7:31">
      <c r="T138" s="127"/>
      <c r="X138" s="128"/>
      <c r="Y138" s="122"/>
      <c r="Z138" s="129"/>
      <c r="AA138" s="122"/>
      <c r="AB138" s="88"/>
    </row>
    <row r="139" spans="7:31">
      <c r="T139" s="127"/>
      <c r="X139" s="128"/>
      <c r="Y139" s="122"/>
      <c r="Z139" s="129"/>
      <c r="AA139" s="122"/>
      <c r="AB139" s="131"/>
    </row>
    <row r="140" spans="7:31">
      <c r="T140" s="127"/>
      <c r="W140" s="128"/>
      <c r="X140" s="128"/>
      <c r="Y140" s="126"/>
      <c r="Z140" s="126"/>
      <c r="AA140" s="122"/>
      <c r="AB140" s="88"/>
    </row>
    <row r="141" spans="7:31">
      <c r="T141" s="127"/>
      <c r="X141" s="128"/>
      <c r="Y141" s="129"/>
      <c r="Z141" s="129"/>
      <c r="AA141" s="122"/>
      <c r="AB141" s="88"/>
    </row>
    <row r="142" spans="7:31">
      <c r="T142" s="127"/>
      <c r="W142" s="128"/>
      <c r="X142" s="128"/>
      <c r="Y142" s="128"/>
      <c r="Z142" s="129"/>
      <c r="AA142" s="122"/>
      <c r="AB142" s="88"/>
    </row>
    <row r="143" spans="7:31">
      <c r="T143" s="127"/>
      <c r="X143" s="128"/>
      <c r="Y143" s="126"/>
      <c r="Z143" s="126"/>
      <c r="AA143" s="122"/>
      <c r="AB143" s="88"/>
    </row>
    <row r="144" spans="7:31">
      <c r="T144" s="132"/>
      <c r="X144" s="128"/>
      <c r="Y144" s="126"/>
      <c r="Z144" s="126"/>
      <c r="AA144" s="122"/>
      <c r="AB144" s="88"/>
    </row>
    <row r="145" spans="20:28">
      <c r="T145" s="132"/>
      <c r="X145" s="128"/>
      <c r="Y145" s="129"/>
      <c r="Z145" s="129"/>
      <c r="AA145" s="122"/>
      <c r="AB145" s="88"/>
    </row>
    <row r="146" spans="20:28">
      <c r="T146" s="132"/>
      <c r="X146" s="128"/>
      <c r="Y146" s="122"/>
      <c r="AA146" s="122"/>
      <c r="AB146" s="88"/>
    </row>
    <row r="147" spans="20:28">
      <c r="T147" s="132"/>
      <c r="X147" s="128"/>
      <c r="Y147" s="126"/>
      <c r="Z147" s="126"/>
      <c r="AA147" s="122"/>
      <c r="AB147" s="88"/>
    </row>
    <row r="148" spans="20:28">
      <c r="T148" s="127"/>
      <c r="X148" s="128"/>
      <c r="Y148" s="126"/>
      <c r="Z148" s="126"/>
      <c r="AA148" s="122"/>
      <c r="AB148" s="133"/>
    </row>
    <row r="149" spans="20:28">
      <c r="T149" s="127"/>
      <c r="X149" s="128"/>
      <c r="Y149" s="126"/>
      <c r="Z149" s="126"/>
      <c r="AA149" s="122"/>
    </row>
    <row r="150" spans="20:28">
      <c r="T150" s="127"/>
      <c r="X150" s="128"/>
      <c r="Y150" s="126"/>
      <c r="Z150" s="126"/>
      <c r="AA150" s="122"/>
    </row>
    <row r="151" spans="20:28">
      <c r="T151" s="127"/>
      <c r="X151" s="128"/>
      <c r="Y151" s="126"/>
      <c r="Z151" s="126"/>
      <c r="AA151" s="122"/>
    </row>
    <row r="152" spans="20:28">
      <c r="T152" s="127"/>
      <c r="X152" s="128"/>
      <c r="AA152" s="122"/>
    </row>
    <row r="153" spans="20:28">
      <c r="T153" s="127"/>
      <c r="X153" s="128"/>
      <c r="AA153" s="122"/>
    </row>
    <row r="154" spans="20:28">
      <c r="T154" s="127"/>
      <c r="X154" s="128"/>
      <c r="Y154" s="122"/>
      <c r="AA154" s="122"/>
    </row>
    <row r="155" spans="20:28">
      <c r="T155" s="127"/>
      <c r="X155" s="128"/>
      <c r="Y155" s="122"/>
      <c r="AA155" s="122"/>
    </row>
    <row r="156" spans="20:28">
      <c r="T156" s="127"/>
      <c r="X156" s="128"/>
      <c r="Y156" s="122"/>
      <c r="Z156" s="129"/>
      <c r="AA156" s="122"/>
    </row>
    <row r="157" spans="20:28">
      <c r="T157" s="127"/>
      <c r="X157" s="128"/>
      <c r="Y157" s="122"/>
      <c r="AA157" s="122"/>
    </row>
    <row r="158" spans="20:28">
      <c r="T158" s="127"/>
      <c r="X158" s="128"/>
      <c r="Y158" s="126"/>
      <c r="Z158" s="126"/>
      <c r="AA158" s="122"/>
    </row>
    <row r="159" spans="20:28">
      <c r="T159" s="127"/>
      <c r="X159" s="128"/>
      <c r="Y159" s="122"/>
      <c r="Z159" s="134"/>
      <c r="AA159" s="122"/>
    </row>
    <row r="160" spans="20:28">
      <c r="T160" s="127"/>
      <c r="X160" s="128"/>
      <c r="Y160" s="135"/>
      <c r="Z160" s="135"/>
      <c r="AA160" s="122"/>
    </row>
    <row r="161" spans="20:29">
      <c r="T161" s="127"/>
      <c r="X161" s="128"/>
      <c r="Y161" s="135"/>
      <c r="Z161" s="135"/>
      <c r="AA161" s="122"/>
    </row>
    <row r="162" spans="20:29" ht="16">
      <c r="T162" s="136"/>
      <c r="X162" s="128"/>
      <c r="AA162" s="122"/>
    </row>
    <row r="163" spans="20:29" ht="16">
      <c r="T163" s="137"/>
      <c r="U163" s="136"/>
      <c r="V163" s="138"/>
      <c r="W163" s="138"/>
      <c r="X163" s="139"/>
    </row>
    <row r="164" spans="20:29">
      <c r="T164" s="137"/>
      <c r="U164" s="92"/>
      <c r="X164" s="84"/>
    </row>
    <row r="165" spans="20:29" ht="15">
      <c r="T165" s="140"/>
      <c r="U165" s="141"/>
      <c r="X165" s="84"/>
    </row>
    <row r="166" spans="20:29">
      <c r="T166" s="142"/>
      <c r="U166" s="92"/>
      <c r="X166" s="84"/>
      <c r="Y166" s="141"/>
    </row>
    <row r="167" spans="20:29">
      <c r="T167" s="142"/>
      <c r="U167" s="92"/>
      <c r="X167" s="84"/>
    </row>
    <row r="168" spans="20:29">
      <c r="U168" s="92"/>
      <c r="X168" s="84"/>
    </row>
    <row r="169" spans="20:29">
      <c r="X169" s="139"/>
    </row>
    <row r="170" spans="20:29">
      <c r="X170" s="143"/>
      <c r="Y170" s="122"/>
    </row>
    <row r="171" spans="20:29">
      <c r="X171" s="84"/>
    </row>
    <row r="172" spans="20:29">
      <c r="X172" s="84"/>
    </row>
    <row r="173" spans="20:29">
      <c r="X173" s="84"/>
      <c r="AC173" s="92"/>
    </row>
    <row r="174" spans="20:29">
      <c r="X174" s="84"/>
      <c r="AC174" s="92"/>
    </row>
    <row r="175" spans="20:29">
      <c r="X175" s="84"/>
      <c r="AC175" s="92"/>
    </row>
    <row r="176" spans="20:29">
      <c r="X176" s="84"/>
      <c r="AC176" s="92"/>
    </row>
    <row r="177" spans="24:29">
      <c r="X177" s="84"/>
      <c r="AC177" s="92"/>
    </row>
    <row r="178" spans="24:29">
      <c r="X178" s="84"/>
      <c r="AC178" s="92"/>
    </row>
    <row r="179" spans="24:29">
      <c r="X179" s="84"/>
      <c r="AC179" s="92"/>
    </row>
    <row r="180" spans="24:29">
      <c r="X180" s="84"/>
      <c r="AC180" s="92"/>
    </row>
    <row r="181" spans="24:29">
      <c r="X181" s="84"/>
      <c r="AC181" s="92"/>
    </row>
    <row r="182" spans="24:29">
      <c r="X182" s="84"/>
      <c r="AC182" s="92"/>
    </row>
    <row r="183" spans="24:29">
      <c r="X183" s="84"/>
      <c r="AC183" s="92"/>
    </row>
    <row r="184" spans="24:29">
      <c r="X184" s="84"/>
      <c r="AC184" s="92"/>
    </row>
    <row r="185" spans="24:29">
      <c r="X185" s="84"/>
      <c r="AC185" s="92"/>
    </row>
    <row r="186" spans="24:29">
      <c r="X186" s="84"/>
      <c r="AC186" s="92"/>
    </row>
    <row r="187" spans="24:29">
      <c r="X187" s="84"/>
      <c r="AC187" s="92"/>
    </row>
    <row r="188" spans="24:29">
      <c r="X188" s="84"/>
      <c r="AC188" s="92"/>
    </row>
    <row r="189" spans="24:29">
      <c r="X189" s="84"/>
      <c r="AC189" s="92"/>
    </row>
    <row r="190" spans="24:29">
      <c r="X190" s="84"/>
      <c r="AC190" s="92"/>
    </row>
    <row r="191" spans="24:29">
      <c r="X191" s="84"/>
      <c r="AC191" s="92"/>
    </row>
    <row r="192" spans="24:29">
      <c r="X192" s="84"/>
      <c r="AC192" s="92"/>
    </row>
    <row r="193" spans="24:29">
      <c r="X193" s="84"/>
      <c r="AC193" s="92"/>
    </row>
    <row r="194" spans="24:29">
      <c r="X194" s="84"/>
      <c r="AC194" s="92"/>
    </row>
    <row r="195" spans="24:29">
      <c r="X195" s="84"/>
      <c r="AC195" s="92"/>
    </row>
    <row r="196" spans="24:29">
      <c r="X196" s="84"/>
      <c r="AC196" s="92"/>
    </row>
    <row r="197" spans="24:29">
      <c r="X197" s="84"/>
      <c r="AC197" s="92"/>
    </row>
    <row r="198" spans="24:29">
      <c r="X198" s="84"/>
      <c r="AC198" s="92"/>
    </row>
    <row r="199" spans="24:29">
      <c r="X199" s="84"/>
      <c r="AC199" s="92"/>
    </row>
    <row r="200" spans="24:29">
      <c r="X200" s="84"/>
      <c r="AC200" s="92"/>
    </row>
    <row r="201" spans="24:29">
      <c r="X201" s="84"/>
      <c r="AC201" s="92"/>
    </row>
    <row r="202" spans="24:29">
      <c r="X202" s="84"/>
      <c r="AC202" s="92"/>
    </row>
    <row r="203" spans="24:29">
      <c r="X203" s="84"/>
      <c r="AC203" s="92"/>
    </row>
    <row r="204" spans="24:29">
      <c r="X204" s="84"/>
      <c r="AC204" s="92"/>
    </row>
    <row r="205" spans="24:29">
      <c r="X205" s="84"/>
      <c r="AC205" s="92"/>
    </row>
    <row r="206" spans="24:29">
      <c r="X206" s="84"/>
      <c r="AC206" s="92"/>
    </row>
    <row r="207" spans="24:29">
      <c r="X207" s="84"/>
      <c r="AC207" s="92"/>
    </row>
    <row r="208" spans="24:29">
      <c r="X208" s="84"/>
      <c r="AC208" s="92"/>
    </row>
    <row r="209" spans="24:29">
      <c r="X209" s="84"/>
      <c r="AC209" s="92"/>
    </row>
    <row r="210" spans="24:29">
      <c r="X210" s="84"/>
      <c r="AC210" s="92"/>
    </row>
    <row r="211" spans="24:29">
      <c r="X211" s="84"/>
      <c r="AC211" s="92"/>
    </row>
    <row r="212" spans="24:29">
      <c r="X212" s="84"/>
      <c r="AC212" s="92"/>
    </row>
    <row r="213" spans="24:29">
      <c r="X213" s="84"/>
      <c r="AC213" s="92"/>
    </row>
    <row r="214" spans="24:29">
      <c r="X214" s="84"/>
      <c r="AC214" s="92"/>
    </row>
    <row r="215" spans="24:29">
      <c r="X215" s="84"/>
      <c r="AC215" s="92"/>
    </row>
    <row r="216" spans="24:29">
      <c r="X216" s="84"/>
      <c r="AC216" s="92"/>
    </row>
    <row r="217" spans="24:29">
      <c r="X217" s="84"/>
      <c r="AC217" s="92"/>
    </row>
    <row r="218" spans="24:29">
      <c r="X218" s="84"/>
      <c r="AC218" s="92"/>
    </row>
    <row r="219" spans="24:29">
      <c r="X219" s="84"/>
      <c r="AC219" s="92"/>
    </row>
    <row r="220" spans="24:29">
      <c r="X220" s="84"/>
      <c r="AC220" s="92"/>
    </row>
    <row r="221" spans="24:29">
      <c r="X221" s="84"/>
      <c r="AC221" s="92"/>
    </row>
    <row r="222" spans="24:29">
      <c r="X222" s="84"/>
      <c r="AC222" s="92"/>
    </row>
    <row r="223" spans="24:29">
      <c r="X223" s="84"/>
      <c r="AC223" s="92"/>
    </row>
    <row r="224" spans="24:29">
      <c r="X224" s="84"/>
      <c r="AC224" s="92"/>
    </row>
    <row r="225" spans="24:29">
      <c r="X225" s="84"/>
      <c r="AC225" s="92"/>
    </row>
    <row r="226" spans="24:29">
      <c r="X226" s="84"/>
      <c r="AC226" s="92"/>
    </row>
    <row r="227" spans="24:29">
      <c r="X227" s="84"/>
      <c r="AC227" s="92"/>
    </row>
    <row r="228" spans="24:29">
      <c r="X228" s="84"/>
      <c r="AC228" s="92"/>
    </row>
    <row r="229" spans="24:29">
      <c r="X229" s="84"/>
      <c r="AC229" s="92"/>
    </row>
    <row r="230" spans="24:29">
      <c r="X230" s="84"/>
      <c r="AC230" s="92"/>
    </row>
    <row r="231" spans="24:29">
      <c r="X231" s="84"/>
      <c r="AC231" s="92"/>
    </row>
    <row r="232" spans="24:29">
      <c r="X232" s="84"/>
      <c r="AC232" s="92"/>
    </row>
    <row r="233" spans="24:29">
      <c r="X233" s="84"/>
      <c r="AC233" s="92"/>
    </row>
    <row r="234" spans="24:29">
      <c r="X234" s="84"/>
      <c r="AC234" s="92"/>
    </row>
    <row r="235" spans="24:29">
      <c r="X235" s="84"/>
      <c r="AC235" s="92"/>
    </row>
    <row r="236" spans="24:29">
      <c r="X236" s="84"/>
      <c r="AC236" s="92"/>
    </row>
    <row r="237" spans="24:29">
      <c r="X237" s="84"/>
      <c r="AC237" s="92"/>
    </row>
    <row r="238" spans="24:29">
      <c r="X238" s="84"/>
      <c r="AC238" s="92"/>
    </row>
    <row r="239" spans="24:29">
      <c r="X239" s="84"/>
      <c r="AC239" s="92"/>
    </row>
    <row r="240" spans="24:29">
      <c r="X240" s="84"/>
      <c r="AC240" s="92"/>
    </row>
    <row r="241" spans="24:29">
      <c r="X241" s="84"/>
      <c r="AC241" s="92"/>
    </row>
    <row r="242" spans="24:29">
      <c r="X242" s="84"/>
      <c r="AC242" s="92"/>
    </row>
    <row r="243" spans="24:29">
      <c r="X243" s="84"/>
      <c r="AC243" s="92"/>
    </row>
    <row r="244" spans="24:29">
      <c r="X244" s="84"/>
      <c r="AC244" s="92"/>
    </row>
    <row r="245" spans="24:29">
      <c r="X245" s="84"/>
      <c r="AC245" s="92"/>
    </row>
    <row r="246" spans="24:29">
      <c r="X246" s="84"/>
      <c r="AC246" s="92"/>
    </row>
    <row r="247" spans="24:29">
      <c r="X247" s="84"/>
      <c r="AC247" s="92"/>
    </row>
    <row r="248" spans="24:29">
      <c r="X248" s="84"/>
      <c r="AC248" s="92"/>
    </row>
    <row r="249" spans="24:29">
      <c r="X249" s="84"/>
      <c r="AC249" s="92"/>
    </row>
    <row r="250" spans="24:29">
      <c r="X250" s="84"/>
      <c r="AC250" s="92"/>
    </row>
    <row r="251" spans="24:29">
      <c r="X251" s="84"/>
      <c r="AC251" s="92"/>
    </row>
    <row r="252" spans="24:29">
      <c r="X252" s="84"/>
      <c r="AC252" s="92"/>
    </row>
    <row r="253" spans="24:29">
      <c r="X253" s="84"/>
      <c r="AC253" s="92"/>
    </row>
    <row r="254" spans="24:29">
      <c r="X254" s="84"/>
      <c r="AC254" s="92"/>
    </row>
    <row r="255" spans="24:29">
      <c r="X255" s="84"/>
      <c r="AC255" s="92"/>
    </row>
    <row r="256" spans="24:29">
      <c r="X256" s="84"/>
      <c r="AC256" s="92"/>
    </row>
    <row r="257" spans="24:29">
      <c r="X257" s="84"/>
      <c r="AC257" s="92"/>
    </row>
    <row r="258" spans="24:29">
      <c r="X258" s="84"/>
      <c r="AC258" s="92"/>
    </row>
    <row r="259" spans="24:29">
      <c r="X259" s="84"/>
      <c r="AC259" s="92"/>
    </row>
    <row r="260" spans="24:29">
      <c r="X260" s="84"/>
      <c r="AC260" s="92"/>
    </row>
    <row r="261" spans="24:29">
      <c r="X261" s="84"/>
      <c r="AC261" s="92"/>
    </row>
    <row r="262" spans="24:29">
      <c r="X262" s="84"/>
      <c r="AC262" s="92"/>
    </row>
    <row r="263" spans="24:29">
      <c r="X263" s="84"/>
      <c r="AC263" s="92"/>
    </row>
    <row r="264" spans="24:29">
      <c r="X264" s="84"/>
      <c r="AC264" s="92"/>
    </row>
    <row r="265" spans="24:29">
      <c r="X265" s="84"/>
      <c r="AC265" s="92"/>
    </row>
    <row r="266" spans="24:29">
      <c r="X266" s="84"/>
      <c r="AC266" s="92"/>
    </row>
    <row r="267" spans="24:29">
      <c r="X267" s="84"/>
      <c r="AC267" s="92"/>
    </row>
    <row r="268" spans="24:29">
      <c r="X268" s="84"/>
      <c r="AC268" s="92"/>
    </row>
    <row r="269" spans="24:29">
      <c r="X269" s="84"/>
      <c r="AC269" s="92"/>
    </row>
    <row r="270" spans="24:29">
      <c r="X270" s="84"/>
      <c r="AC270" s="92"/>
    </row>
    <row r="271" spans="24:29">
      <c r="X271" s="84"/>
      <c r="AC271" s="92"/>
    </row>
    <row r="272" spans="24:29">
      <c r="X272" s="84"/>
      <c r="AC272" s="92"/>
    </row>
    <row r="273" spans="24:29">
      <c r="X273" s="84"/>
      <c r="AC273" s="92"/>
    </row>
    <row r="274" spans="24:29">
      <c r="X274" s="84"/>
      <c r="AC274" s="92"/>
    </row>
    <row r="275" spans="24:29">
      <c r="X275" s="84"/>
      <c r="AC275" s="92"/>
    </row>
    <row r="276" spans="24:29">
      <c r="X276" s="84"/>
      <c r="AC276" s="92"/>
    </row>
    <row r="277" spans="24:29">
      <c r="X277" s="84"/>
      <c r="AC277" s="92"/>
    </row>
    <row r="278" spans="24:29">
      <c r="X278" s="84"/>
      <c r="AC278" s="92"/>
    </row>
    <row r="279" spans="24:29">
      <c r="X279" s="84"/>
      <c r="AC279" s="92"/>
    </row>
    <row r="280" spans="24:29">
      <c r="X280" s="84"/>
      <c r="AC280" s="92"/>
    </row>
    <row r="281" spans="24:29">
      <c r="X281" s="84"/>
      <c r="AC281" s="92"/>
    </row>
    <row r="282" spans="24:29">
      <c r="X282" s="84"/>
      <c r="AC282" s="92"/>
    </row>
    <row r="283" spans="24:29">
      <c r="X283" s="84"/>
      <c r="AC283" s="92"/>
    </row>
    <row r="284" spans="24:29">
      <c r="X284" s="84"/>
      <c r="AC284" s="92"/>
    </row>
    <row r="285" spans="24:29">
      <c r="X285" s="84"/>
      <c r="AC285" s="92"/>
    </row>
    <row r="286" spans="24:29">
      <c r="X286" s="84"/>
      <c r="AC286" s="92"/>
    </row>
    <row r="287" spans="24:29">
      <c r="X287" s="84"/>
      <c r="AC287" s="92"/>
    </row>
    <row r="288" spans="24:29">
      <c r="X288" s="84"/>
      <c r="AC288" s="92"/>
    </row>
    <row r="289" spans="24:29">
      <c r="X289" s="84"/>
      <c r="AC289" s="92"/>
    </row>
    <row r="290" spans="24:29">
      <c r="X290" s="84"/>
      <c r="AC290" s="92"/>
    </row>
    <row r="291" spans="24:29">
      <c r="X291" s="84"/>
      <c r="AC291" s="92"/>
    </row>
    <row r="292" spans="24:29">
      <c r="X292" s="84"/>
      <c r="AC292" s="92"/>
    </row>
    <row r="293" spans="24:29">
      <c r="X293" s="84"/>
      <c r="AC293" s="92"/>
    </row>
    <row r="294" spans="24:29">
      <c r="X294" s="84"/>
      <c r="AC294" s="92"/>
    </row>
    <row r="295" spans="24:29">
      <c r="X295" s="84"/>
      <c r="AC295" s="92"/>
    </row>
    <row r="296" spans="24:29">
      <c r="X296" s="84"/>
      <c r="AC296" s="92"/>
    </row>
    <row r="297" spans="24:29">
      <c r="X297" s="84"/>
      <c r="AC297" s="92"/>
    </row>
  </sheetData>
  <sheetProtection selectLockedCells="1"/>
  <mergeCells count="105">
    <mergeCell ref="G49:I49"/>
    <mergeCell ref="L49:P49"/>
    <mergeCell ref="B55:U55"/>
    <mergeCell ref="G47:I47"/>
    <mergeCell ref="L47:P47"/>
    <mergeCell ref="G48:I48"/>
    <mergeCell ref="L48:P48"/>
    <mergeCell ref="R42:T46"/>
    <mergeCell ref="G33:I33"/>
    <mergeCell ref="L33:P33"/>
    <mergeCell ref="G34:I34"/>
    <mergeCell ref="L34:P34"/>
    <mergeCell ref="R34:U41"/>
    <mergeCell ref="G35:I35"/>
    <mergeCell ref="L35:P35"/>
    <mergeCell ref="G36:I36"/>
    <mergeCell ref="L36:P36"/>
    <mergeCell ref="G37:I37"/>
    <mergeCell ref="G38:I38"/>
    <mergeCell ref="G39:I39"/>
    <mergeCell ref="L39:P39"/>
    <mergeCell ref="G40:I40"/>
    <mergeCell ref="L40:P40"/>
    <mergeCell ref="J33:K33"/>
    <mergeCell ref="J34:K34"/>
    <mergeCell ref="J35:K35"/>
    <mergeCell ref="J36:K36"/>
    <mergeCell ref="L37:P38"/>
    <mergeCell ref="L45:P45"/>
    <mergeCell ref="G46:I46"/>
    <mergeCell ref="L46:P46"/>
    <mergeCell ref="G41:I41"/>
    <mergeCell ref="L41:P41"/>
    <mergeCell ref="G42:I42"/>
    <mergeCell ref="L42:P42"/>
    <mergeCell ref="G43:I43"/>
    <mergeCell ref="L43:P43"/>
    <mergeCell ref="G44:I44"/>
    <mergeCell ref="L44:P44"/>
    <mergeCell ref="G45:I45"/>
    <mergeCell ref="R29:T30"/>
    <mergeCell ref="G30:I30"/>
    <mergeCell ref="L30:P30"/>
    <mergeCell ref="B31:B32"/>
    <mergeCell ref="G31:I31"/>
    <mergeCell ref="L31:P31"/>
    <mergeCell ref="R31:T32"/>
    <mergeCell ref="G32:I32"/>
    <mergeCell ref="L32:P32"/>
    <mergeCell ref="J31:K31"/>
    <mergeCell ref="J29:K29"/>
    <mergeCell ref="J30:K30"/>
    <mergeCell ref="J32:K32"/>
    <mergeCell ref="G27:I27"/>
    <mergeCell ref="L27:P27"/>
    <mergeCell ref="G28:I28"/>
    <mergeCell ref="L28:P28"/>
    <mergeCell ref="B29:B30"/>
    <mergeCell ref="G29:I29"/>
    <mergeCell ref="L29:P29"/>
    <mergeCell ref="J23:K23"/>
    <mergeCell ref="G24:I24"/>
    <mergeCell ref="L24:P24"/>
    <mergeCell ref="G25:I25"/>
    <mergeCell ref="L25:P25"/>
    <mergeCell ref="G26:I26"/>
    <mergeCell ref="L26:P26"/>
    <mergeCell ref="J24:K24"/>
    <mergeCell ref="J25:K25"/>
    <mergeCell ref="J26:K26"/>
    <mergeCell ref="J27:K27"/>
    <mergeCell ref="J28:K28"/>
    <mergeCell ref="C18:D18"/>
    <mergeCell ref="R19:T20"/>
    <mergeCell ref="U19:U20"/>
    <mergeCell ref="B21:B22"/>
    <mergeCell ref="R21:T22"/>
    <mergeCell ref="U21:U22"/>
    <mergeCell ref="C15:D15"/>
    <mergeCell ref="C16:D16"/>
    <mergeCell ref="C17:D17"/>
    <mergeCell ref="C12:D12"/>
    <mergeCell ref="C13:D13"/>
    <mergeCell ref="C14:D14"/>
    <mergeCell ref="P3:P4"/>
    <mergeCell ref="Q3:Q4"/>
    <mergeCell ref="C5:D5"/>
    <mergeCell ref="C6:D6"/>
    <mergeCell ref="C7:D7"/>
    <mergeCell ref="C8:D8"/>
    <mergeCell ref="I3:I4"/>
    <mergeCell ref="J3:J4"/>
    <mergeCell ref="L3:L4"/>
    <mergeCell ref="M3:M4"/>
    <mergeCell ref="N3:N4"/>
    <mergeCell ref="O3:O4"/>
    <mergeCell ref="B2:B4"/>
    <mergeCell ref="C3:D4"/>
    <mergeCell ref="E3:E4"/>
    <mergeCell ref="F3:F4"/>
    <mergeCell ref="G3:G4"/>
    <mergeCell ref="H3:H4"/>
    <mergeCell ref="C9:D9"/>
    <mergeCell ref="C10:D10"/>
    <mergeCell ref="C11:D11"/>
  </mergeCells>
  <phoneticPr fontId="8" type="noConversion"/>
  <conditionalFormatting sqref="B6">
    <cfRule type="expression" dxfId="14" priority="6">
      <formula>$L$6&gt;0</formula>
    </cfRule>
  </conditionalFormatting>
  <conditionalFormatting sqref="B7">
    <cfRule type="expression" dxfId="13" priority="7">
      <formula>$L$7&gt;0</formula>
    </cfRule>
  </conditionalFormatting>
  <conditionalFormatting sqref="B8">
    <cfRule type="expression" dxfId="12" priority="8" stopIfTrue="1">
      <formula>$L$8&gt;0</formula>
    </cfRule>
  </conditionalFormatting>
  <conditionalFormatting sqref="B9">
    <cfRule type="expression" dxfId="11" priority="9" stopIfTrue="1">
      <formula>$L$9&gt;0</formula>
    </cfRule>
  </conditionalFormatting>
  <conditionalFormatting sqref="B10">
    <cfRule type="expression" dxfId="10" priority="10">
      <formula>$L$10&gt;0</formula>
    </cfRule>
  </conditionalFormatting>
  <conditionalFormatting sqref="B11">
    <cfRule type="expression" dxfId="9" priority="11">
      <formula>$L$11&gt;0</formula>
    </cfRule>
  </conditionalFormatting>
  <conditionalFormatting sqref="B12">
    <cfRule type="expression" dxfId="8" priority="12" stopIfTrue="1">
      <formula>$L$12&gt;0</formula>
    </cfRule>
  </conditionalFormatting>
  <conditionalFormatting sqref="B13">
    <cfRule type="expression" dxfId="7" priority="13">
      <formula>$L$13&gt;0</formula>
    </cfRule>
  </conditionalFormatting>
  <conditionalFormatting sqref="B14">
    <cfRule type="expression" dxfId="6" priority="14" stopIfTrue="1">
      <formula>$L$14&gt;0</formula>
    </cfRule>
  </conditionalFormatting>
  <conditionalFormatting sqref="B15">
    <cfRule type="expression" dxfId="5" priority="15" stopIfTrue="1">
      <formula>$L$15&gt;0</formula>
    </cfRule>
  </conditionalFormatting>
  <conditionalFormatting sqref="B16">
    <cfRule type="expression" dxfId="4" priority="16" stopIfTrue="1">
      <formula>$L$16&gt;0</formula>
    </cfRule>
  </conditionalFormatting>
  <conditionalFormatting sqref="B17">
    <cfRule type="expression" dxfId="3" priority="17">
      <formula>$L$17&gt;0</formula>
    </cfRule>
  </conditionalFormatting>
  <conditionalFormatting sqref="O19:O20">
    <cfRule type="expression" dxfId="2" priority="3">
      <formula>$K$6=$AC$3</formula>
    </cfRule>
  </conditionalFormatting>
  <conditionalFormatting sqref="R21:T22">
    <cfRule type="expression" dxfId="1" priority="1" stopIfTrue="1">
      <formula>$U$21&gt;0</formula>
    </cfRule>
  </conditionalFormatting>
  <conditionalFormatting sqref="U21:U22">
    <cfRule type="cellIs" dxfId="0" priority="2" operator="greaterThan">
      <formula>0</formula>
    </cfRule>
  </conditionalFormatting>
  <pageMargins left="0.7" right="0.7" top="0.75" bottom="0.75" header="0.3" footer="0.3"/>
  <pageSetup scale="40" orientation="landscape"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3A2C9-6771-5548-9D23-531D1FDDDABE}">
  <sheetPr>
    <tabColor theme="5"/>
    <pageSetUpPr fitToPage="1"/>
  </sheetPr>
  <dimension ref="A1:AE50"/>
  <sheetViews>
    <sheetView showGridLines="0" zoomScale="90" zoomScaleNormal="90" zoomScaleSheetLayoutView="100" workbookViewId="0">
      <selection activeCell="I11" sqref="I11:I24"/>
    </sheetView>
  </sheetViews>
  <sheetFormatPr baseColWidth="10" defaultColWidth="11" defaultRowHeight="24" customHeight="1"/>
  <cols>
    <col min="1" max="1" width="11" style="19" customWidth="1"/>
    <col min="2" max="2" width="12.5" style="19" customWidth="1"/>
    <col min="3" max="3" width="10.83203125" style="19" customWidth="1"/>
    <col min="4" max="4" width="34.33203125" style="195" customWidth="1"/>
    <col min="5" max="5" width="55.83203125" style="19" customWidth="1"/>
    <col min="6" max="7" width="11" style="19"/>
    <col min="8" max="8" width="34.33203125" style="19" customWidth="1"/>
    <col min="9" max="9" width="55.83203125" style="19" customWidth="1"/>
    <col min="10" max="13" width="11" style="19" customWidth="1"/>
    <col min="14" max="14" width="12.33203125" style="19" customWidth="1"/>
    <col min="15" max="16384" width="11" style="19"/>
  </cols>
  <sheetData>
    <row r="1" spans="1:31" s="84" customFormat="1" ht="106" customHeight="1" thickTop="1">
      <c r="A1" s="83"/>
      <c r="B1" s="83"/>
      <c r="C1" s="83"/>
      <c r="D1" s="83"/>
      <c r="E1" s="83"/>
      <c r="F1" s="83"/>
      <c r="G1" s="83"/>
      <c r="H1" s="83"/>
      <c r="I1" s="83"/>
      <c r="J1" s="83"/>
      <c r="K1" s="83"/>
      <c r="L1" s="83"/>
      <c r="M1" s="83"/>
      <c r="N1" s="83"/>
      <c r="O1" s="83"/>
      <c r="P1" s="163"/>
      <c r="Z1" s="85"/>
    </row>
    <row r="2" spans="1:31" s="84" customFormat="1" ht="32" customHeight="1">
      <c r="A2" s="639" t="s">
        <v>198</v>
      </c>
      <c r="B2" s="639"/>
      <c r="C2" s="639"/>
      <c r="D2" s="639"/>
      <c r="E2" s="185"/>
      <c r="F2" s="185"/>
      <c r="G2" s="86"/>
      <c r="H2" s="86"/>
      <c r="I2" s="86"/>
      <c r="J2" s="86"/>
      <c r="K2" s="86"/>
      <c r="L2" s="86"/>
      <c r="M2" s="86"/>
      <c r="N2" s="86"/>
      <c r="O2" s="86"/>
      <c r="P2" s="162"/>
      <c r="T2" s="172"/>
      <c r="Z2" s="85"/>
    </row>
    <row r="3" spans="1:31" s="84" customFormat="1" ht="52" customHeight="1">
      <c r="A3" s="639"/>
      <c r="B3" s="639"/>
      <c r="C3" s="639"/>
      <c r="D3" s="639"/>
      <c r="E3" s="185"/>
      <c r="F3" s="185"/>
      <c r="G3" s="642"/>
      <c r="H3" s="642"/>
      <c r="I3" s="147"/>
      <c r="J3" s="642"/>
      <c r="K3" s="146"/>
      <c r="L3" s="146"/>
      <c r="M3" s="146"/>
      <c r="N3" s="146"/>
      <c r="O3" s="164" t="s">
        <v>183</v>
      </c>
      <c r="P3" s="165">
        <v>2025</v>
      </c>
      <c r="Q3" s="640"/>
      <c r="R3" s="640"/>
      <c r="U3" s="174"/>
      <c r="Y3" s="85"/>
      <c r="AE3" s="88"/>
    </row>
    <row r="4" spans="1:31" s="89" customFormat="1" ht="15" customHeight="1">
      <c r="A4" s="186"/>
      <c r="B4" s="186"/>
      <c r="C4" s="186"/>
      <c r="D4" s="186"/>
      <c r="E4" s="186"/>
      <c r="F4" s="186"/>
      <c r="G4" s="643"/>
      <c r="H4" s="643"/>
      <c r="I4" s="171"/>
      <c r="J4" s="643"/>
      <c r="K4" s="144"/>
      <c r="L4" s="144"/>
      <c r="M4" s="144"/>
      <c r="N4" s="144"/>
      <c r="O4" s="144"/>
      <c r="P4" s="221"/>
      <c r="Q4" s="640"/>
      <c r="R4" s="640"/>
      <c r="S4" s="173"/>
      <c r="T4" s="182"/>
      <c r="U4" s="182"/>
      <c r="V4" s="182"/>
      <c r="W4" s="183"/>
    </row>
    <row r="5" spans="1:31" ht="35" customHeight="1">
      <c r="D5" s="19"/>
      <c r="P5" s="187"/>
    </row>
    <row r="6" spans="1:31" ht="40" customHeight="1">
      <c r="D6" s="19"/>
      <c r="O6" s="222"/>
      <c r="P6" s="223"/>
      <c r="Q6" s="208"/>
      <c r="R6" s="208"/>
    </row>
    <row r="7" spans="1:31" ht="13">
      <c r="D7" s="19"/>
      <c r="O7" s="84"/>
      <c r="P7" s="224"/>
      <c r="Q7" s="20"/>
      <c r="R7" s="20"/>
    </row>
    <row r="8" spans="1:31" ht="24" customHeight="1">
      <c r="D8" s="641" t="s">
        <v>222</v>
      </c>
      <c r="E8" s="641"/>
      <c r="H8" s="641" t="s">
        <v>144</v>
      </c>
      <c r="I8" s="641"/>
      <c r="P8" s="187"/>
      <c r="Q8" s="196"/>
      <c r="R8" s="197"/>
    </row>
    <row r="9" spans="1:31" ht="24" customHeight="1">
      <c r="D9" s="641"/>
      <c r="E9" s="641"/>
      <c r="F9" s="225"/>
      <c r="H9" s="641"/>
      <c r="I9" s="641"/>
      <c r="K9" s="289" t="s">
        <v>221</v>
      </c>
      <c r="L9" s="289"/>
      <c r="M9" s="289"/>
      <c r="N9" s="289"/>
      <c r="P9" s="187"/>
      <c r="Q9" s="196"/>
      <c r="R9" s="197"/>
    </row>
    <row r="10" spans="1:31" ht="24" customHeight="1">
      <c r="A10" s="287"/>
      <c r="D10" s="226"/>
      <c r="E10" s="226"/>
      <c r="F10" s="226"/>
      <c r="H10" s="227"/>
      <c r="K10" s="288"/>
      <c r="L10" s="288"/>
      <c r="M10" s="289"/>
      <c r="N10" s="289"/>
      <c r="P10" s="187"/>
      <c r="Q10" s="196"/>
      <c r="R10" s="197"/>
    </row>
    <row r="11" spans="1:31" ht="24" customHeight="1">
      <c r="A11" s="289"/>
      <c r="D11" s="218" t="s">
        <v>213</v>
      </c>
      <c r="E11" s="242" t="s">
        <v>147</v>
      </c>
      <c r="H11" s="220" t="s">
        <v>213</v>
      </c>
      <c r="I11" s="214" t="s">
        <v>158</v>
      </c>
      <c r="K11" s="305" t="s">
        <v>220</v>
      </c>
      <c r="L11" s="306"/>
      <c r="M11" s="310"/>
      <c r="N11" s="310"/>
      <c r="O11" s="195"/>
      <c r="P11" s="229"/>
      <c r="Q11" s="195"/>
      <c r="R11" s="198"/>
    </row>
    <row r="12" spans="1:31" ht="24" customHeight="1">
      <c r="A12" s="310"/>
      <c r="D12" s="218" t="s">
        <v>214</v>
      </c>
      <c r="E12" s="242" t="s">
        <v>147</v>
      </c>
      <c r="H12" s="220" t="s">
        <v>214</v>
      </c>
      <c r="I12" s="215" t="s">
        <v>146</v>
      </c>
      <c r="K12" s="294"/>
      <c r="L12" s="295"/>
      <c r="M12" s="310"/>
      <c r="N12" s="310"/>
      <c r="P12" s="187"/>
      <c r="Q12" s="199"/>
      <c r="R12" s="200"/>
    </row>
    <row r="13" spans="1:31" ht="24" customHeight="1">
      <c r="A13" s="310"/>
      <c r="D13" s="218" t="s">
        <v>215</v>
      </c>
      <c r="E13" s="242" t="s">
        <v>147</v>
      </c>
      <c r="H13" s="220" t="s">
        <v>215</v>
      </c>
      <c r="I13" s="215" t="s">
        <v>159</v>
      </c>
      <c r="K13" s="296"/>
      <c r="L13" s="297"/>
      <c r="P13" s="187"/>
      <c r="Q13" s="201"/>
      <c r="R13" s="200"/>
    </row>
    <row r="14" spans="1:31" ht="24" customHeight="1">
      <c r="D14" s="230"/>
      <c r="E14" s="231"/>
      <c r="H14" s="232"/>
      <c r="I14" s="233"/>
      <c r="K14" s="290"/>
      <c r="L14" s="290"/>
      <c r="M14" s="290"/>
      <c r="N14" s="290"/>
      <c r="P14" s="187"/>
      <c r="Q14" s="202"/>
      <c r="R14" s="203"/>
    </row>
    <row r="15" spans="1:31" ht="24" customHeight="1">
      <c r="A15" s="290"/>
      <c r="D15" s="218" t="s">
        <v>150</v>
      </c>
      <c r="E15" s="242" t="s">
        <v>147</v>
      </c>
      <c r="F15" s="291"/>
      <c r="H15" s="220" t="s">
        <v>150</v>
      </c>
      <c r="I15" s="214" t="s">
        <v>160</v>
      </c>
      <c r="K15" s="305" t="s">
        <v>218</v>
      </c>
      <c r="L15" s="307"/>
      <c r="M15" s="311"/>
      <c r="N15" s="290"/>
      <c r="P15" s="187"/>
      <c r="Q15" s="204"/>
      <c r="R15" s="205"/>
    </row>
    <row r="16" spans="1:31" ht="24" customHeight="1">
      <c r="A16" s="290"/>
      <c r="D16" s="218" t="s">
        <v>151</v>
      </c>
      <c r="E16" s="242" t="s">
        <v>147</v>
      </c>
      <c r="F16" s="291"/>
      <c r="H16" s="220" t="s">
        <v>151</v>
      </c>
      <c r="I16" s="216" t="s">
        <v>161</v>
      </c>
      <c r="K16" s="298"/>
      <c r="L16" s="299"/>
      <c r="M16" s="312"/>
      <c r="N16" s="290"/>
      <c r="P16" s="187"/>
      <c r="Q16" s="206"/>
      <c r="R16" s="200"/>
    </row>
    <row r="17" spans="1:16" ht="24" customHeight="1">
      <c r="A17" s="290"/>
      <c r="D17" s="218" t="s">
        <v>152</v>
      </c>
      <c r="E17" s="242" t="s">
        <v>147</v>
      </c>
      <c r="F17" s="291"/>
      <c r="H17" s="220" t="s">
        <v>152</v>
      </c>
      <c r="I17" s="216" t="s">
        <v>162</v>
      </c>
      <c r="K17" s="296"/>
      <c r="L17" s="301"/>
      <c r="M17" s="313"/>
      <c r="N17" s="290"/>
      <c r="P17" s="187"/>
    </row>
    <row r="18" spans="1:16" ht="24" customHeight="1">
      <c r="A18" s="290"/>
      <c r="D18" s="218" t="s">
        <v>153</v>
      </c>
      <c r="E18" s="243" t="s">
        <v>147</v>
      </c>
      <c r="F18" s="291"/>
      <c r="G18" s="290"/>
      <c r="H18" s="220" t="s">
        <v>153</v>
      </c>
      <c r="I18" s="217" t="s">
        <v>163</v>
      </c>
      <c r="P18" s="187"/>
    </row>
    <row r="19" spans="1:16" ht="24" customHeight="1">
      <c r="D19" s="234"/>
      <c r="E19" s="235"/>
      <c r="G19" s="290"/>
      <c r="H19" s="236"/>
      <c r="I19" s="237"/>
      <c r="K19" s="305" t="s">
        <v>219</v>
      </c>
      <c r="L19" s="309"/>
      <c r="M19" s="308"/>
      <c r="P19" s="187"/>
    </row>
    <row r="20" spans="1:16" ht="24" customHeight="1">
      <c r="D20" s="218" t="s">
        <v>154</v>
      </c>
      <c r="E20" s="242" t="s">
        <v>147</v>
      </c>
      <c r="F20" s="290"/>
      <c r="G20" s="290"/>
      <c r="H20" s="220" t="s">
        <v>154</v>
      </c>
      <c r="I20" s="214" t="s">
        <v>146</v>
      </c>
      <c r="K20" s="302"/>
      <c r="L20" s="303"/>
      <c r="M20" s="300"/>
      <c r="P20" s="187"/>
    </row>
    <row r="21" spans="1:16">
      <c r="D21" s="218" t="s">
        <v>148</v>
      </c>
      <c r="E21" s="242" t="s">
        <v>147</v>
      </c>
      <c r="G21" s="228"/>
      <c r="H21" s="220" t="s">
        <v>148</v>
      </c>
      <c r="I21" s="214" t="s">
        <v>149</v>
      </c>
      <c r="K21" s="296"/>
      <c r="L21" s="304"/>
      <c r="M21" s="297"/>
      <c r="P21" s="187"/>
    </row>
    <row r="22" spans="1:16">
      <c r="D22" s="219"/>
      <c r="E22" s="213"/>
      <c r="G22" s="238"/>
      <c r="H22" s="219"/>
      <c r="I22" s="237"/>
      <c r="P22" s="187"/>
    </row>
    <row r="23" spans="1:16" ht="24" customHeight="1">
      <c r="D23" s="218" t="s">
        <v>224</v>
      </c>
      <c r="E23" s="242" t="s">
        <v>147</v>
      </c>
      <c r="G23" s="196"/>
      <c r="H23" s="220" t="s">
        <v>224</v>
      </c>
      <c r="I23" s="214" t="s">
        <v>228</v>
      </c>
      <c r="K23" s="305" t="s">
        <v>223</v>
      </c>
      <c r="L23" s="309"/>
      <c r="M23" s="308"/>
      <c r="P23" s="187"/>
    </row>
    <row r="24" spans="1:16" ht="24" customHeight="1">
      <c r="D24" s="218" t="s">
        <v>225</v>
      </c>
      <c r="E24" s="244" t="s">
        <v>147</v>
      </c>
      <c r="F24" s="207"/>
      <c r="G24" s="196"/>
      <c r="H24" s="220" t="s">
        <v>225</v>
      </c>
      <c r="I24" s="216">
        <v>101</v>
      </c>
      <c r="K24" s="302"/>
      <c r="L24" s="303"/>
      <c r="M24" s="300"/>
      <c r="P24" s="187"/>
    </row>
    <row r="25" spans="1:16">
      <c r="D25" s="218" t="s">
        <v>226</v>
      </c>
      <c r="E25" s="242" t="s">
        <v>155</v>
      </c>
      <c r="G25" s="196"/>
      <c r="H25" s="220" t="s">
        <v>226</v>
      </c>
      <c r="I25" s="214" t="s">
        <v>145</v>
      </c>
      <c r="K25" s="296"/>
      <c r="L25" s="304"/>
      <c r="M25" s="297"/>
      <c r="P25" s="187"/>
    </row>
    <row r="26" spans="1:16">
      <c r="D26" s="218" t="s">
        <v>227</v>
      </c>
      <c r="E26" s="244" t="s">
        <v>147</v>
      </c>
      <c r="G26" s="196"/>
      <c r="H26" s="220" t="s">
        <v>227</v>
      </c>
      <c r="I26" s="216">
        <v>25</v>
      </c>
      <c r="P26" s="187"/>
    </row>
    <row r="27" spans="1:16">
      <c r="D27" s="19"/>
      <c r="G27" s="196"/>
      <c r="P27" s="187"/>
    </row>
    <row r="28" spans="1:16">
      <c r="D28" s="641" t="s">
        <v>181</v>
      </c>
      <c r="E28" s="641"/>
      <c r="G28" s="196"/>
      <c r="P28" s="187"/>
    </row>
    <row r="29" spans="1:16">
      <c r="D29" s="641"/>
      <c r="E29" s="641"/>
      <c r="F29" s="222"/>
      <c r="G29" s="196"/>
      <c r="P29" s="187"/>
    </row>
    <row r="30" spans="1:16">
      <c r="D30" s="239" t="s">
        <v>200</v>
      </c>
      <c r="E30" s="84"/>
      <c r="F30" s="84"/>
      <c r="G30" s="199"/>
      <c r="P30" s="187"/>
    </row>
    <row r="31" spans="1:16" ht="25" thickBot="1">
      <c r="G31" s="199"/>
      <c r="P31" s="187"/>
    </row>
    <row r="32" spans="1:16">
      <c r="D32" s="284" t="s">
        <v>199</v>
      </c>
      <c r="E32" s="285" t="s">
        <v>182</v>
      </c>
      <c r="F32" s="212"/>
      <c r="G32" s="202"/>
      <c r="H32" s="284" t="s">
        <v>199</v>
      </c>
      <c r="I32" s="285" t="s">
        <v>182</v>
      </c>
      <c r="J32" s="212"/>
      <c r="K32" s="292"/>
      <c r="L32" s="292"/>
      <c r="M32" s="292"/>
      <c r="N32" s="292"/>
      <c r="P32" s="187"/>
    </row>
    <row r="33" spans="1:16">
      <c r="D33" s="283" t="s">
        <v>201</v>
      </c>
      <c r="E33" s="245" t="s">
        <v>147</v>
      </c>
      <c r="F33" s="246" t="s">
        <v>46</v>
      </c>
      <c r="G33" s="204"/>
      <c r="H33" s="252" t="s">
        <v>30</v>
      </c>
      <c r="I33" s="245" t="s">
        <v>147</v>
      </c>
      <c r="J33" s="247" t="s">
        <v>46</v>
      </c>
      <c r="K33" s="293"/>
      <c r="L33" s="293"/>
      <c r="M33" s="293"/>
      <c r="N33" s="293"/>
      <c r="P33" s="187"/>
    </row>
    <row r="34" spans="1:16">
      <c r="D34" s="253" t="s">
        <v>24</v>
      </c>
      <c r="E34" s="250" t="s">
        <v>147</v>
      </c>
      <c r="F34" s="251" t="s">
        <v>46</v>
      </c>
      <c r="G34" s="199"/>
      <c r="H34" s="253" t="s">
        <v>206</v>
      </c>
      <c r="I34" s="250" t="s">
        <v>147</v>
      </c>
      <c r="J34" s="251" t="s">
        <v>46</v>
      </c>
      <c r="K34" s="293"/>
      <c r="L34" s="293"/>
      <c r="M34" s="293"/>
      <c r="N34" s="293"/>
      <c r="P34" s="187"/>
    </row>
    <row r="35" spans="1:16" ht="24" customHeight="1">
      <c r="D35" s="252" t="s">
        <v>25</v>
      </c>
      <c r="E35" s="245" t="s">
        <v>147</v>
      </c>
      <c r="F35" s="247" t="s">
        <v>46</v>
      </c>
      <c r="H35" s="253" t="s">
        <v>205</v>
      </c>
      <c r="I35" s="245" t="s">
        <v>147</v>
      </c>
      <c r="J35" s="247" t="s">
        <v>46</v>
      </c>
      <c r="K35" s="293"/>
      <c r="L35" s="293"/>
      <c r="M35" s="293"/>
      <c r="N35" s="293"/>
      <c r="P35" s="187"/>
    </row>
    <row r="36" spans="1:16" ht="24" customHeight="1">
      <c r="D36" s="253" t="s">
        <v>26</v>
      </c>
      <c r="E36" s="250" t="s">
        <v>147</v>
      </c>
      <c r="F36" s="251" t="s">
        <v>46</v>
      </c>
      <c r="H36" s="252" t="s">
        <v>203</v>
      </c>
      <c r="I36" s="250" t="s">
        <v>147</v>
      </c>
      <c r="J36" s="251" t="s">
        <v>46</v>
      </c>
      <c r="K36" s="293"/>
      <c r="L36" s="293"/>
      <c r="M36" s="293"/>
      <c r="N36" s="293"/>
      <c r="P36" s="187"/>
    </row>
    <row r="37" spans="1:16" ht="24" customHeight="1">
      <c r="D37" s="252" t="s">
        <v>27</v>
      </c>
      <c r="E37" s="245" t="s">
        <v>147</v>
      </c>
      <c r="F37" s="247" t="s">
        <v>46</v>
      </c>
      <c r="H37" s="253" t="s">
        <v>204</v>
      </c>
      <c r="I37" s="245" t="s">
        <v>147</v>
      </c>
      <c r="J37" s="247" t="s">
        <v>46</v>
      </c>
      <c r="K37" s="293"/>
      <c r="L37" s="293"/>
      <c r="M37" s="293"/>
      <c r="N37" s="293"/>
      <c r="P37" s="187"/>
    </row>
    <row r="38" spans="1:16" ht="24" customHeight="1">
      <c r="D38" s="253" t="s">
        <v>202</v>
      </c>
      <c r="E38" s="250" t="s">
        <v>147</v>
      </c>
      <c r="F38" s="251" t="s">
        <v>46</v>
      </c>
      <c r="H38" s="253" t="s">
        <v>31</v>
      </c>
      <c r="I38" s="250" t="s">
        <v>147</v>
      </c>
      <c r="J38" s="251" t="s">
        <v>46</v>
      </c>
      <c r="K38" s="293"/>
      <c r="L38" s="293"/>
      <c r="M38" s="293"/>
      <c r="N38" s="293"/>
      <c r="P38" s="187"/>
    </row>
    <row r="39" spans="1:16" ht="24" customHeight="1" thickBot="1">
      <c r="D39" s="254" t="s">
        <v>29</v>
      </c>
      <c r="E39" s="248" t="s">
        <v>147</v>
      </c>
      <c r="F39" s="249" t="s">
        <v>46</v>
      </c>
      <c r="H39" s="254" t="s">
        <v>28</v>
      </c>
      <c r="I39" s="248" t="s">
        <v>147</v>
      </c>
      <c r="J39" s="249" t="s">
        <v>46</v>
      </c>
      <c r="K39" s="293"/>
      <c r="L39" s="293"/>
      <c r="M39" s="293"/>
      <c r="N39" s="293"/>
      <c r="P39" s="187"/>
    </row>
    <row r="40" spans="1:16" ht="24" customHeight="1">
      <c r="D40" s="209"/>
      <c r="E40" s="210"/>
      <c r="F40" s="211"/>
      <c r="P40" s="187"/>
    </row>
    <row r="41" spans="1:16" ht="24" customHeight="1">
      <c r="D41" s="209"/>
      <c r="E41" s="210"/>
      <c r="F41" s="211"/>
      <c r="P41" s="187"/>
    </row>
    <row r="42" spans="1:16" ht="24" customHeight="1">
      <c r="P42" s="187"/>
    </row>
    <row r="43" spans="1:16" ht="24" customHeight="1">
      <c r="P43" s="187"/>
    </row>
    <row r="44" spans="1:16" ht="24" customHeight="1">
      <c r="D44" s="209"/>
      <c r="E44" s="210"/>
      <c r="F44" s="211"/>
      <c r="P44" s="187"/>
    </row>
    <row r="45" spans="1:16" ht="24" customHeight="1">
      <c r="A45" s="637"/>
      <c r="B45" s="637"/>
      <c r="C45" s="637"/>
      <c r="D45" s="637"/>
      <c r="E45" s="637"/>
      <c r="F45" s="637"/>
      <c r="G45" s="637"/>
      <c r="H45" s="637"/>
      <c r="I45" s="637"/>
      <c r="J45" s="637"/>
      <c r="K45" s="637"/>
      <c r="L45" s="637"/>
      <c r="M45" s="637"/>
      <c r="N45" s="637"/>
      <c r="O45" s="637"/>
      <c r="P45" s="638"/>
    </row>
    <row r="46" spans="1:16" ht="24" customHeight="1">
      <c r="D46" s="209"/>
      <c r="E46" s="210"/>
      <c r="F46" s="211"/>
      <c r="P46" s="187"/>
    </row>
    <row r="47" spans="1:16" ht="24" customHeight="1">
      <c r="D47" s="209"/>
      <c r="E47" s="210"/>
      <c r="F47" s="211"/>
      <c r="P47" s="187"/>
    </row>
    <row r="48" spans="1:16" ht="24" customHeight="1">
      <c r="D48" s="209"/>
      <c r="E48" s="210"/>
      <c r="F48" s="211"/>
      <c r="P48" s="187"/>
    </row>
    <row r="49" spans="1:16" ht="24" customHeight="1" thickBot="1">
      <c r="A49" s="194"/>
      <c r="B49" s="194"/>
      <c r="C49" s="194"/>
      <c r="D49" s="240"/>
      <c r="E49" s="194"/>
      <c r="F49" s="194"/>
      <c r="G49" s="194"/>
      <c r="H49" s="194"/>
      <c r="I49" s="194"/>
      <c r="J49" s="194"/>
      <c r="K49" s="194"/>
      <c r="L49" s="194"/>
      <c r="M49" s="194"/>
      <c r="N49" s="194"/>
      <c r="O49" s="194"/>
      <c r="P49" s="241"/>
    </row>
    <row r="50" spans="1:16" ht="24" customHeight="1" thickTop="1"/>
  </sheetData>
  <sheetProtection selectLockedCells="1"/>
  <mergeCells count="10">
    <mergeCell ref="A45:P45"/>
    <mergeCell ref="A2:D3"/>
    <mergeCell ref="Q3:Q4"/>
    <mergeCell ref="R3:R4"/>
    <mergeCell ref="D8:E9"/>
    <mergeCell ref="H8:I9"/>
    <mergeCell ref="D28:E29"/>
    <mergeCell ref="G3:G4"/>
    <mergeCell ref="H3:H4"/>
    <mergeCell ref="J3:J4"/>
  </mergeCells>
  <pageMargins left="0.7" right="0.7" top="0.75" bottom="0.75" header="0.3" footer="0.3"/>
  <pageSetup scale="36" orientation="landscape"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A66F8-7834-EA49-98C8-AF6B8FF6A2FF}">
  <sheetPr>
    <tabColor theme="1" tint="0.249977111117893"/>
    <pageSetUpPr fitToPage="1"/>
  </sheetPr>
  <dimension ref="O1:AA99"/>
  <sheetViews>
    <sheetView showGridLines="0" showRowColHeaders="0" topLeftCell="A2" zoomScale="190" zoomScaleNormal="190" zoomScaleSheetLayoutView="200" workbookViewId="0">
      <selection activeCell="AJ576" sqref="AJ576"/>
    </sheetView>
  </sheetViews>
  <sheetFormatPr baseColWidth="10" defaultRowHeight="13"/>
  <cols>
    <col min="1" max="16384" width="10.83203125" style="519"/>
  </cols>
  <sheetData>
    <row r="1" spans="27:27" hidden="1"/>
    <row r="2" spans="27:27" ht="26" customHeight="1">
      <c r="AA2" s="520" t="s">
        <v>285</v>
      </c>
    </row>
    <row r="63" spans="15:15">
      <c r="O63" s="520"/>
    </row>
    <row r="67" s="520" customFormat="1"/>
    <row r="68" s="520" customFormat="1"/>
    <row r="69" s="520" customFormat="1"/>
    <row r="70" s="520" customFormat="1"/>
    <row r="71" s="520" customFormat="1"/>
    <row r="72" s="520" customFormat="1"/>
    <row r="73" s="520" customFormat="1"/>
    <row r="74" s="520" customFormat="1"/>
    <row r="75" s="520" customFormat="1"/>
    <row r="76" s="520" customFormat="1"/>
    <row r="77" s="520" customFormat="1"/>
    <row r="78" s="520" customFormat="1"/>
    <row r="79" s="520" customFormat="1"/>
    <row r="80" s="520" customFormat="1"/>
    <row r="81" s="520" customFormat="1"/>
    <row r="82" s="520" customFormat="1"/>
    <row r="83" s="520" customFormat="1"/>
    <row r="84" s="520" customFormat="1"/>
    <row r="85" s="520" customFormat="1"/>
    <row r="86" s="520" customFormat="1"/>
    <row r="87" s="520" customFormat="1"/>
    <row r="88" s="520" customFormat="1"/>
    <row r="89" s="520" customFormat="1"/>
    <row r="90" s="520" customFormat="1"/>
    <row r="91" s="520" customFormat="1"/>
    <row r="92" s="520" customFormat="1"/>
    <row r="93" s="520" customFormat="1"/>
    <row r="94" s="520" customFormat="1"/>
    <row r="95" s="520" customFormat="1"/>
    <row r="96" s="520" customFormat="1"/>
    <row r="97" s="520" customFormat="1"/>
    <row r="98" s="520" customFormat="1"/>
    <row r="99" s="520" customFormat="1"/>
  </sheetData>
  <sheetProtection algorithmName="SHA-512" hashValue="ULP5K+97S+lNDF7JpoLu3ayVxogXy5o4xjUMX+yKaAVpnA/NiuI/N4HKoy0QbNzGP5UyDY6Kknx7kKwlOZHhEQ==" saltValue="sXq3vpA0BWkyroJXDrVP5A==" spinCount="100000" sheet="1" scenarios="1" selectLockedCells="1" selectUnlockedCells="1"/>
  <hyperlinks>
    <hyperlink ref="AA2" r:id="rId1" xr:uid="{964A2BD6-4FB5-0049-A972-F1333537CE71}"/>
  </hyperlinks>
  <pageMargins left="0.7" right="0.7" top="0.75" bottom="0.75" header="0.3" footer="0.3"/>
  <pageSetup scale="37" fitToHeight="2" orientation="landscape" horizontalDpi="0" verticalDpi="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BB9FF-91A8-CA4A-B0C7-D0C127A58A2B}">
  <sheetPr>
    <tabColor theme="5"/>
    <pageSetUpPr fitToPage="1"/>
  </sheetPr>
  <dimension ref="B1:AD158"/>
  <sheetViews>
    <sheetView showGridLines="0" topLeftCell="A7" zoomScale="90" zoomScaleNormal="90" zoomScaleSheetLayoutView="100" workbookViewId="0">
      <selection activeCell="F11" sqref="F11"/>
    </sheetView>
  </sheetViews>
  <sheetFormatPr baseColWidth="10" defaultColWidth="11" defaultRowHeight="24" customHeight="1"/>
  <cols>
    <col min="1" max="1" width="11" style="122"/>
    <col min="2" max="4" width="11" style="122" customWidth="1"/>
    <col min="5" max="5" width="35.33203125" style="388" customWidth="1"/>
    <col min="6" max="6" width="55.83203125" style="122" customWidth="1"/>
    <col min="7" max="10" width="11" style="122"/>
    <col min="11" max="11" width="35.33203125" style="122" customWidth="1"/>
    <col min="12" max="12" width="55.83203125" style="122" customWidth="1"/>
    <col min="13" max="13" width="11" style="122" customWidth="1"/>
    <col min="14" max="16384" width="11" style="122"/>
  </cols>
  <sheetData>
    <row r="1" spans="2:30" s="84" customFormat="1" ht="106" customHeight="1" thickTop="1">
      <c r="B1" s="82"/>
      <c r="C1" s="83"/>
      <c r="D1" s="83"/>
      <c r="E1" s="83"/>
      <c r="F1" s="83"/>
      <c r="G1" s="83"/>
      <c r="H1" s="83"/>
      <c r="I1" s="83"/>
      <c r="J1" s="83"/>
      <c r="K1" s="83"/>
      <c r="L1" s="83"/>
      <c r="M1" s="83"/>
      <c r="N1" s="83"/>
      <c r="O1" s="163"/>
      <c r="Y1" s="85"/>
    </row>
    <row r="2" spans="2:30" s="84" customFormat="1" ht="32" customHeight="1">
      <c r="B2" s="660" t="s">
        <v>198</v>
      </c>
      <c r="C2" s="639"/>
      <c r="D2" s="639"/>
      <c r="E2" s="639"/>
      <c r="F2" s="185"/>
      <c r="G2" s="185"/>
      <c r="H2" s="86"/>
      <c r="I2" s="86"/>
      <c r="J2" s="86"/>
      <c r="K2" s="86"/>
      <c r="L2" s="86"/>
      <c r="M2" s="86"/>
      <c r="N2" s="86"/>
      <c r="O2" s="162"/>
      <c r="S2" s="172"/>
      <c r="Y2" s="85"/>
    </row>
    <row r="3" spans="2:30" s="84" customFormat="1" ht="52" customHeight="1">
      <c r="B3" s="660"/>
      <c r="C3" s="639"/>
      <c r="D3" s="639"/>
      <c r="E3" s="639"/>
      <c r="F3" s="185"/>
      <c r="G3" s="185"/>
      <c r="H3" s="642"/>
      <c r="I3" s="642"/>
      <c r="J3" s="642"/>
      <c r="K3" s="642"/>
      <c r="L3" s="147"/>
      <c r="M3" s="642"/>
      <c r="N3" s="164" t="s">
        <v>460</v>
      </c>
      <c r="O3" s="165">
        <v>2025</v>
      </c>
      <c r="P3" s="640"/>
      <c r="Q3" s="640"/>
      <c r="T3" s="174"/>
      <c r="X3" s="85"/>
      <c r="AD3" s="88"/>
    </row>
    <row r="4" spans="2:30" s="89" customFormat="1" ht="15" customHeight="1">
      <c r="B4" s="661"/>
      <c r="C4" s="662"/>
      <c r="D4" s="662"/>
      <c r="E4" s="662"/>
      <c r="F4" s="186"/>
      <c r="G4" s="186"/>
      <c r="H4" s="643"/>
      <c r="I4" s="643"/>
      <c r="J4" s="643"/>
      <c r="K4" s="643"/>
      <c r="L4" s="325"/>
      <c r="M4" s="643"/>
      <c r="N4" s="144"/>
      <c r="O4" s="221"/>
      <c r="P4" s="640"/>
      <c r="Q4" s="640"/>
      <c r="R4" s="173"/>
      <c r="S4" s="182"/>
      <c r="T4" s="182"/>
      <c r="U4" s="182"/>
      <c r="V4" s="183"/>
    </row>
    <row r="5" spans="2:30" ht="35" customHeight="1">
      <c r="B5" s="327"/>
      <c r="E5" s="122"/>
      <c r="O5" s="328"/>
    </row>
    <row r="6" spans="2:30" ht="40" customHeight="1">
      <c r="B6" s="327"/>
      <c r="E6" s="122"/>
      <c r="N6" s="222"/>
      <c r="O6" s="382"/>
      <c r="P6" s="222"/>
      <c r="Q6" s="222"/>
    </row>
    <row r="7" spans="2:30" ht="13">
      <c r="B7" s="327"/>
      <c r="E7" s="122"/>
      <c r="N7" s="84"/>
      <c r="O7" s="105"/>
      <c r="P7" s="84"/>
      <c r="Q7" s="84"/>
    </row>
    <row r="8" spans="2:30" ht="24" customHeight="1">
      <c r="B8" s="327"/>
      <c r="E8" s="641" t="s">
        <v>222</v>
      </c>
      <c r="F8" s="641"/>
      <c r="K8" s="641" t="s">
        <v>461</v>
      </c>
      <c r="L8" s="641"/>
      <c r="O8" s="328"/>
      <c r="P8" s="383"/>
      <c r="Q8" s="384"/>
    </row>
    <row r="9" spans="2:30" ht="24" customHeight="1">
      <c r="B9" s="327"/>
      <c r="E9" s="641"/>
      <c r="F9" s="641"/>
      <c r="G9" s="225"/>
      <c r="H9" s="659"/>
      <c r="I9" s="659"/>
      <c r="K9" s="641"/>
      <c r="L9" s="641"/>
      <c r="O9" s="328"/>
      <c r="P9" s="383"/>
      <c r="Q9" s="384"/>
    </row>
    <row r="10" spans="2:30" ht="24" customHeight="1">
      <c r="B10" s="327"/>
      <c r="E10" s="385"/>
      <c r="F10" s="385"/>
      <c r="G10" s="385"/>
      <c r="H10" s="289"/>
      <c r="I10" s="289"/>
      <c r="K10" s="386"/>
      <c r="O10" s="328"/>
      <c r="P10" s="383"/>
      <c r="Q10" s="384"/>
    </row>
    <row r="11" spans="2:30" ht="24" customHeight="1">
      <c r="B11" s="327"/>
      <c r="E11" s="218" t="s">
        <v>213</v>
      </c>
      <c r="F11" s="314" t="s">
        <v>158</v>
      </c>
      <c r="H11" s="290"/>
      <c r="I11" s="310"/>
      <c r="K11" s="218" t="s">
        <v>229</v>
      </c>
      <c r="L11" s="314">
        <v>2025</v>
      </c>
      <c r="N11" s="388"/>
      <c r="O11" s="389"/>
      <c r="P11" s="388"/>
      <c r="Q11" s="390"/>
    </row>
    <row r="12" spans="2:30" ht="24" customHeight="1">
      <c r="B12" s="327"/>
      <c r="E12" s="218" t="s">
        <v>214</v>
      </c>
      <c r="F12" s="314" t="s">
        <v>146</v>
      </c>
      <c r="H12" s="310"/>
      <c r="I12" s="310"/>
      <c r="K12" s="218" t="s">
        <v>230</v>
      </c>
      <c r="L12" s="314">
        <v>2002</v>
      </c>
      <c r="O12" s="328"/>
      <c r="P12" s="391"/>
      <c r="Q12" s="392"/>
    </row>
    <row r="13" spans="2:30" ht="24" customHeight="1">
      <c r="B13" s="327"/>
      <c r="E13" s="218" t="s">
        <v>215</v>
      </c>
      <c r="F13" s="314" t="s">
        <v>159</v>
      </c>
      <c r="K13" s="218" t="s">
        <v>231</v>
      </c>
      <c r="L13" s="387">
        <f>IF(L11="-","-",IF(L11="","-",L11-L12))</f>
        <v>23</v>
      </c>
      <c r="O13" s="328"/>
      <c r="P13" s="393"/>
      <c r="Q13" s="392"/>
    </row>
    <row r="14" spans="2:30" ht="24" customHeight="1">
      <c r="B14" s="327"/>
      <c r="E14" s="230"/>
      <c r="F14" s="394"/>
      <c r="H14" s="290"/>
      <c r="I14" s="290"/>
      <c r="J14" s="290"/>
      <c r="K14" s="232"/>
      <c r="L14" s="395"/>
      <c r="O14" s="328"/>
      <c r="P14" s="396"/>
      <c r="Q14" s="397"/>
    </row>
    <row r="15" spans="2:30" ht="24" customHeight="1">
      <c r="B15" s="327"/>
      <c r="E15" s="218" t="s">
        <v>150</v>
      </c>
      <c r="F15" s="314" t="s">
        <v>160</v>
      </c>
      <c r="G15" s="291"/>
      <c r="H15" s="290"/>
      <c r="I15" s="290"/>
      <c r="J15" s="398"/>
      <c r="K15" s="218" t="s">
        <v>218</v>
      </c>
      <c r="L15" s="316">
        <v>101000</v>
      </c>
      <c r="O15" s="328"/>
      <c r="P15" s="400"/>
      <c r="Q15" s="401"/>
    </row>
    <row r="16" spans="2:30" ht="24" customHeight="1">
      <c r="B16" s="327"/>
      <c r="E16" s="218" t="s">
        <v>151</v>
      </c>
      <c r="F16" s="314" t="s">
        <v>161</v>
      </c>
      <c r="G16" s="291"/>
      <c r="H16" s="290"/>
      <c r="I16" s="290"/>
      <c r="J16" s="398"/>
      <c r="K16" s="218" t="s">
        <v>256</v>
      </c>
      <c r="L16" s="399">
        <f>IF(L15="-", "-", IF(L15="", "-", L15/12))</f>
        <v>8416.6666666666661</v>
      </c>
      <c r="O16" s="328"/>
      <c r="P16" s="402"/>
      <c r="Q16" s="392"/>
    </row>
    <row r="17" spans="2:15" ht="24" customHeight="1">
      <c r="B17" s="327"/>
      <c r="E17" s="218" t="s">
        <v>152</v>
      </c>
      <c r="F17" s="314" t="s">
        <v>162</v>
      </c>
      <c r="G17" s="291"/>
      <c r="H17" s="290"/>
      <c r="I17" s="290"/>
      <c r="J17" s="398"/>
      <c r="K17" s="218" t="s">
        <v>260</v>
      </c>
      <c r="L17" s="314">
        <v>15</v>
      </c>
      <c r="O17" s="328"/>
    </row>
    <row r="18" spans="2:15" ht="24" customHeight="1">
      <c r="B18" s="327"/>
      <c r="E18" s="218" t="s">
        <v>153</v>
      </c>
      <c r="F18" s="315" t="s">
        <v>163</v>
      </c>
      <c r="G18" s="291"/>
      <c r="H18" s="290"/>
      <c r="I18" s="290"/>
      <c r="J18" s="398"/>
      <c r="K18" s="218" t="s">
        <v>261</v>
      </c>
      <c r="L18" s="403">
        <f>IF(L17="-", "-", IF(L17="", "-", L17*12))</f>
        <v>180</v>
      </c>
      <c r="O18" s="328"/>
    </row>
    <row r="19" spans="2:15" ht="24" customHeight="1">
      <c r="B19" s="327"/>
      <c r="E19" s="234"/>
      <c r="F19" s="404"/>
      <c r="H19" s="290"/>
      <c r="I19" s="290"/>
      <c r="J19" s="290"/>
      <c r="K19" s="236"/>
      <c r="L19" s="405"/>
      <c r="O19" s="328"/>
    </row>
    <row r="20" spans="2:15" ht="24" customHeight="1">
      <c r="B20" s="327"/>
      <c r="E20" s="218" t="s">
        <v>154</v>
      </c>
      <c r="F20" s="314" t="s">
        <v>146</v>
      </c>
      <c r="G20" s="290"/>
      <c r="H20" s="290"/>
      <c r="I20" s="290"/>
      <c r="J20" s="290"/>
      <c r="K20" s="218" t="s">
        <v>232</v>
      </c>
      <c r="L20" s="314" t="s">
        <v>155</v>
      </c>
      <c r="O20" s="328"/>
    </row>
    <row r="21" spans="2:15">
      <c r="B21" s="327"/>
      <c r="E21" s="218" t="s">
        <v>148</v>
      </c>
      <c r="F21" s="314" t="s">
        <v>149</v>
      </c>
      <c r="H21" s="406"/>
      <c r="I21" s="406"/>
      <c r="K21" s="218" t="s">
        <v>251</v>
      </c>
      <c r="L21" s="314" t="s">
        <v>155</v>
      </c>
      <c r="O21" s="328"/>
    </row>
    <row r="22" spans="2:15">
      <c r="B22" s="327"/>
      <c r="E22" s="219"/>
      <c r="F22" s="407"/>
      <c r="H22" s="408"/>
      <c r="I22" s="408"/>
      <c r="J22" s="409"/>
      <c r="K22" s="219"/>
      <c r="L22" s="405"/>
      <c r="O22" s="328"/>
    </row>
    <row r="23" spans="2:15" ht="24" customHeight="1">
      <c r="B23" s="327"/>
      <c r="E23" s="218" t="s">
        <v>226</v>
      </c>
      <c r="F23" s="314" t="s">
        <v>228</v>
      </c>
      <c r="H23" s="383"/>
      <c r="I23" s="383"/>
      <c r="J23" s="409"/>
      <c r="K23" s="218" t="s">
        <v>233</v>
      </c>
      <c r="L23" s="314" t="s">
        <v>155</v>
      </c>
      <c r="O23" s="328"/>
    </row>
    <row r="24" spans="2:15" ht="24" customHeight="1">
      <c r="B24" s="327"/>
      <c r="E24" s="218" t="s">
        <v>255</v>
      </c>
      <c r="F24" s="316">
        <v>101</v>
      </c>
      <c r="G24" s="410"/>
      <c r="H24" s="383"/>
      <c r="I24" s="383"/>
      <c r="J24" s="409"/>
      <c r="K24" s="218" t="s">
        <v>250</v>
      </c>
      <c r="L24" s="314" t="s">
        <v>155</v>
      </c>
      <c r="O24" s="328"/>
    </row>
    <row r="25" spans="2:15">
      <c r="B25" s="327"/>
      <c r="E25" s="122"/>
      <c r="F25" s="411"/>
      <c r="H25" s="383"/>
      <c r="I25" s="383"/>
      <c r="J25" s="412"/>
      <c r="L25" s="411"/>
      <c r="O25" s="328"/>
    </row>
    <row r="26" spans="2:15">
      <c r="B26" s="327"/>
      <c r="E26" s="218" t="s">
        <v>224</v>
      </c>
      <c r="F26" s="314" t="s">
        <v>145</v>
      </c>
      <c r="H26" s="383"/>
      <c r="I26" s="383"/>
      <c r="J26" s="412"/>
      <c r="K26" s="218" t="s">
        <v>234</v>
      </c>
      <c r="L26" s="314" t="s">
        <v>155</v>
      </c>
      <c r="O26" s="328"/>
    </row>
    <row r="27" spans="2:15" ht="24" customHeight="1">
      <c r="B27" s="327"/>
      <c r="E27" s="218" t="s">
        <v>255</v>
      </c>
      <c r="F27" s="316">
        <v>25</v>
      </c>
      <c r="H27" s="383"/>
      <c r="I27" s="383"/>
      <c r="J27" s="412"/>
      <c r="K27" s="218" t="s">
        <v>249</v>
      </c>
      <c r="L27" s="314" t="s">
        <v>155</v>
      </c>
      <c r="O27" s="328"/>
    </row>
    <row r="28" spans="2:15" ht="24" customHeight="1">
      <c r="B28" s="327"/>
      <c r="E28" s="413"/>
      <c r="F28" s="413"/>
      <c r="H28" s="383"/>
      <c r="I28" s="383"/>
      <c r="J28" s="412"/>
      <c r="K28" s="232"/>
      <c r="L28" s="414"/>
      <c r="O28" s="328"/>
    </row>
    <row r="29" spans="2:15" ht="24" customHeight="1">
      <c r="B29" s="327"/>
      <c r="E29" s="413"/>
      <c r="F29" s="413"/>
      <c r="H29" s="383"/>
      <c r="I29" s="383"/>
      <c r="J29" s="412"/>
      <c r="K29" s="232"/>
      <c r="L29" s="414"/>
      <c r="O29" s="328"/>
    </row>
    <row r="30" spans="2:15" ht="24" customHeight="1">
      <c r="B30" s="327"/>
      <c r="E30" s="413" t="s">
        <v>181</v>
      </c>
      <c r="F30" s="413"/>
      <c r="G30" s="222"/>
      <c r="H30" s="383"/>
      <c r="I30" s="383"/>
      <c r="J30" s="412"/>
      <c r="O30" s="328"/>
    </row>
    <row r="31" spans="2:15">
      <c r="B31" s="327"/>
      <c r="E31" s="239" t="s">
        <v>200</v>
      </c>
      <c r="F31" s="84"/>
      <c r="G31" s="84"/>
      <c r="H31" s="391"/>
      <c r="I31" s="391"/>
      <c r="J31" s="409"/>
      <c r="O31" s="328"/>
    </row>
    <row r="32" spans="2:15" ht="25" thickBot="1">
      <c r="B32" s="327"/>
      <c r="H32" s="391"/>
      <c r="I32" s="391"/>
      <c r="J32" s="409"/>
      <c r="O32" s="328"/>
    </row>
    <row r="33" spans="2:15">
      <c r="B33" s="327"/>
      <c r="E33" s="284" t="s">
        <v>199</v>
      </c>
      <c r="F33" s="285" t="s">
        <v>182</v>
      </c>
      <c r="G33" s="212"/>
      <c r="H33" s="396"/>
      <c r="I33" s="396"/>
      <c r="J33" s="409"/>
      <c r="K33" s="284" t="s">
        <v>199</v>
      </c>
      <c r="L33" s="285" t="s">
        <v>182</v>
      </c>
      <c r="M33" s="212"/>
      <c r="O33" s="328"/>
    </row>
    <row r="34" spans="2:15">
      <c r="B34" s="327"/>
      <c r="E34" s="283" t="s">
        <v>201</v>
      </c>
      <c r="F34" s="245" t="s">
        <v>147</v>
      </c>
      <c r="G34" s="246" t="s">
        <v>46</v>
      </c>
      <c r="H34" s="400"/>
      <c r="I34" s="400"/>
      <c r="J34" s="415"/>
      <c r="K34" s="252" t="s">
        <v>30</v>
      </c>
      <c r="L34" s="245" t="s">
        <v>147</v>
      </c>
      <c r="M34" s="247" t="s">
        <v>46</v>
      </c>
      <c r="O34" s="328"/>
    </row>
    <row r="35" spans="2:15">
      <c r="B35" s="327"/>
      <c r="E35" s="253" t="s">
        <v>24</v>
      </c>
      <c r="F35" s="250" t="s">
        <v>147</v>
      </c>
      <c r="G35" s="251" t="s">
        <v>46</v>
      </c>
      <c r="H35" s="391"/>
      <c r="I35" s="391"/>
      <c r="J35" s="415"/>
      <c r="K35" s="253" t="s">
        <v>206</v>
      </c>
      <c r="L35" s="250" t="s">
        <v>147</v>
      </c>
      <c r="M35" s="251" t="s">
        <v>46</v>
      </c>
      <c r="O35" s="328"/>
    </row>
    <row r="36" spans="2:15" ht="24" customHeight="1">
      <c r="B36" s="327"/>
      <c r="E36" s="252" t="s">
        <v>25</v>
      </c>
      <c r="F36" s="245" t="s">
        <v>147</v>
      </c>
      <c r="G36" s="247" t="s">
        <v>46</v>
      </c>
      <c r="J36" s="415"/>
      <c r="K36" s="253" t="s">
        <v>205</v>
      </c>
      <c r="L36" s="245" t="s">
        <v>147</v>
      </c>
      <c r="M36" s="247" t="s">
        <v>46</v>
      </c>
      <c r="O36" s="328"/>
    </row>
    <row r="37" spans="2:15" ht="24" customHeight="1">
      <c r="B37" s="327"/>
      <c r="E37" s="253" t="s">
        <v>26</v>
      </c>
      <c r="F37" s="250" t="s">
        <v>147</v>
      </c>
      <c r="G37" s="251" t="s">
        <v>46</v>
      </c>
      <c r="J37" s="416"/>
      <c r="K37" s="252" t="s">
        <v>203</v>
      </c>
      <c r="L37" s="250" t="s">
        <v>147</v>
      </c>
      <c r="M37" s="251" t="s">
        <v>46</v>
      </c>
      <c r="O37" s="328"/>
    </row>
    <row r="38" spans="2:15" ht="24" customHeight="1">
      <c r="B38" s="327"/>
      <c r="E38" s="252" t="s">
        <v>27</v>
      </c>
      <c r="F38" s="245" t="s">
        <v>147</v>
      </c>
      <c r="G38" s="247" t="s">
        <v>46</v>
      </c>
      <c r="K38" s="253" t="s">
        <v>204</v>
      </c>
      <c r="L38" s="245" t="s">
        <v>147</v>
      </c>
      <c r="M38" s="247" t="s">
        <v>46</v>
      </c>
      <c r="O38" s="328"/>
    </row>
    <row r="39" spans="2:15" ht="24" customHeight="1">
      <c r="B39" s="327"/>
      <c r="E39" s="253" t="s">
        <v>202</v>
      </c>
      <c r="F39" s="250" t="s">
        <v>147</v>
      </c>
      <c r="G39" s="251" t="s">
        <v>46</v>
      </c>
      <c r="K39" s="253" t="s">
        <v>31</v>
      </c>
      <c r="L39" s="250" t="s">
        <v>147</v>
      </c>
      <c r="M39" s="251" t="s">
        <v>46</v>
      </c>
      <c r="O39" s="328"/>
    </row>
    <row r="40" spans="2:15" ht="24" customHeight="1" thickBot="1">
      <c r="B40" s="327"/>
      <c r="E40" s="254" t="s">
        <v>29</v>
      </c>
      <c r="F40" s="248" t="s">
        <v>147</v>
      </c>
      <c r="G40" s="249" t="s">
        <v>46</v>
      </c>
      <c r="K40" s="254" t="s">
        <v>28</v>
      </c>
      <c r="L40" s="248" t="s">
        <v>147</v>
      </c>
      <c r="M40" s="249" t="s">
        <v>46</v>
      </c>
      <c r="O40" s="328"/>
    </row>
    <row r="41" spans="2:15" ht="24" customHeight="1">
      <c r="B41" s="327"/>
      <c r="E41" s="417"/>
      <c r="F41" s="418"/>
      <c r="G41" s="419"/>
      <c r="O41" s="328"/>
    </row>
    <row r="42" spans="2:15" ht="24" customHeight="1">
      <c r="B42" s="327"/>
      <c r="E42" s="417"/>
      <c r="F42" s="418"/>
      <c r="G42" s="419"/>
      <c r="O42" s="328"/>
    </row>
    <row r="43" spans="2:15" ht="24" customHeight="1">
      <c r="B43" s="327"/>
      <c r="O43" s="328"/>
    </row>
    <row r="44" spans="2:15" ht="24" customHeight="1">
      <c r="B44" s="380"/>
      <c r="C44" s="377"/>
      <c r="D44" s="377"/>
      <c r="E44" s="377"/>
      <c r="F44" s="377"/>
      <c r="G44" s="377"/>
      <c r="H44" s="377"/>
      <c r="I44" s="377"/>
      <c r="J44" s="377"/>
      <c r="K44" s="377"/>
      <c r="L44" s="377"/>
      <c r="M44" s="377"/>
      <c r="N44" s="377"/>
      <c r="O44" s="381"/>
    </row>
    <row r="45" spans="2:15" ht="24" customHeight="1">
      <c r="B45" s="420"/>
      <c r="C45" s="421"/>
      <c r="D45" s="421"/>
      <c r="E45" s="421"/>
      <c r="F45" s="426" t="s">
        <v>276</v>
      </c>
      <c r="G45" s="379" t="s">
        <v>271</v>
      </c>
      <c r="H45" s="421"/>
      <c r="I45" s="421"/>
      <c r="J45" s="421"/>
      <c r="K45" s="421"/>
      <c r="L45" s="421"/>
      <c r="M45" s="421"/>
      <c r="N45" s="421"/>
      <c r="O45" s="422"/>
    </row>
    <row r="46" spans="2:15" ht="24" customHeight="1">
      <c r="B46" s="327"/>
      <c r="E46" s="417"/>
      <c r="N46" s="523"/>
      <c r="O46" s="328"/>
    </row>
    <row r="47" spans="2:15" ht="24" customHeight="1">
      <c r="B47" s="327"/>
      <c r="E47" s="417"/>
      <c r="F47" s="418"/>
      <c r="G47" s="419"/>
      <c r="N47" s="605"/>
      <c r="O47" s="606"/>
    </row>
    <row r="48" spans="2:15" ht="24" customHeight="1" thickBot="1">
      <c r="B48" s="423"/>
      <c r="C48" s="424"/>
      <c r="D48" s="424"/>
      <c r="E48" s="425"/>
      <c r="F48" s="424"/>
      <c r="G48" s="424"/>
      <c r="H48" s="424"/>
      <c r="I48" s="424"/>
      <c r="J48" s="424"/>
      <c r="K48" s="424"/>
      <c r="L48" s="424"/>
      <c r="M48" s="424"/>
      <c r="N48" s="604"/>
      <c r="O48" s="615" t="s">
        <v>428</v>
      </c>
    </row>
    <row r="49" spans="2:15" ht="24" customHeight="1" thickTop="1"/>
    <row r="53" spans="2:15" ht="24" customHeight="1">
      <c r="B53" s="84"/>
      <c r="C53" s="84"/>
      <c r="D53" s="84"/>
      <c r="E53" s="523"/>
      <c r="F53" s="84"/>
      <c r="G53" s="84"/>
      <c r="H53" s="84"/>
      <c r="I53" s="84"/>
      <c r="J53" s="84"/>
      <c r="K53" s="84"/>
      <c r="L53" s="84"/>
      <c r="M53" s="84"/>
      <c r="N53" s="84"/>
      <c r="O53" s="84"/>
    </row>
    <row r="54" spans="2:15" ht="24" customHeight="1" thickBot="1">
      <c r="B54" s="84"/>
      <c r="C54" s="84"/>
      <c r="D54" s="84"/>
      <c r="E54" s="523"/>
      <c r="F54" s="84"/>
      <c r="G54" s="84"/>
      <c r="H54" s="84"/>
      <c r="I54" s="84"/>
      <c r="J54" s="84"/>
      <c r="K54" s="84"/>
      <c r="L54" s="84"/>
      <c r="M54" s="84"/>
      <c r="N54" s="84"/>
      <c r="O54" s="84"/>
    </row>
    <row r="55" spans="2:15" ht="24" customHeight="1">
      <c r="C55" s="650" t="s">
        <v>369</v>
      </c>
      <c r="D55" s="651"/>
      <c r="E55" s="651"/>
      <c r="F55" s="651"/>
      <c r="G55" s="651"/>
      <c r="H55" s="651"/>
      <c r="I55" s="651"/>
      <c r="J55" s="651"/>
      <c r="K55" s="651"/>
      <c r="L55" s="651"/>
      <c r="M55" s="651"/>
      <c r="N55" s="652"/>
      <c r="O55" s="568"/>
    </row>
    <row r="56" spans="2:15" ht="24" customHeight="1">
      <c r="B56" s="568"/>
      <c r="C56" s="653"/>
      <c r="D56" s="654"/>
      <c r="E56" s="654"/>
      <c r="F56" s="654"/>
      <c r="G56" s="654"/>
      <c r="H56" s="654"/>
      <c r="I56" s="654"/>
      <c r="J56" s="654"/>
      <c r="K56" s="654"/>
      <c r="L56" s="654"/>
      <c r="M56" s="654"/>
      <c r="N56" s="655"/>
      <c r="O56" s="568"/>
    </row>
    <row r="57" spans="2:15" ht="24" customHeight="1">
      <c r="B57" s="568"/>
      <c r="C57" s="653"/>
      <c r="D57" s="654"/>
      <c r="E57" s="654"/>
      <c r="F57" s="654"/>
      <c r="G57" s="654"/>
      <c r="H57" s="654"/>
      <c r="I57" s="654"/>
      <c r="J57" s="654"/>
      <c r="K57" s="654"/>
      <c r="L57" s="654"/>
      <c r="M57" s="654"/>
      <c r="N57" s="655"/>
      <c r="O57" s="568"/>
    </row>
    <row r="58" spans="2:15" ht="24" customHeight="1">
      <c r="B58" s="568"/>
      <c r="C58" s="653"/>
      <c r="D58" s="654"/>
      <c r="E58" s="654"/>
      <c r="F58" s="654"/>
      <c r="G58" s="654"/>
      <c r="H58" s="654"/>
      <c r="I58" s="654"/>
      <c r="J58" s="654"/>
      <c r="K58" s="654"/>
      <c r="L58" s="654"/>
      <c r="M58" s="654"/>
      <c r="N58" s="655"/>
      <c r="O58" s="568"/>
    </row>
    <row r="59" spans="2:15" ht="24" customHeight="1" thickBot="1">
      <c r="B59" s="568"/>
      <c r="C59" s="656"/>
      <c r="D59" s="657"/>
      <c r="E59" s="657"/>
      <c r="F59" s="657"/>
      <c r="G59" s="657"/>
      <c r="H59" s="657"/>
      <c r="I59" s="657"/>
      <c r="J59" s="657"/>
      <c r="K59" s="657"/>
      <c r="L59" s="657"/>
      <c r="M59" s="657"/>
      <c r="N59" s="658"/>
      <c r="O59" s="568"/>
    </row>
    <row r="60" spans="2:15" ht="24" customHeight="1">
      <c r="H60" s="561"/>
    </row>
    <row r="61" spans="2:15" ht="24" customHeight="1">
      <c r="H61" s="561"/>
    </row>
    <row r="62" spans="2:15" ht="24" customHeight="1">
      <c r="G62" s="646" t="s">
        <v>351</v>
      </c>
      <c r="H62" s="646"/>
      <c r="I62" s="646"/>
      <c r="J62" s="646"/>
    </row>
    <row r="63" spans="2:15" ht="24" customHeight="1">
      <c r="I63" s="561"/>
    </row>
    <row r="64" spans="2:15" ht="24" customHeight="1">
      <c r="E64" s="647" t="s">
        <v>352</v>
      </c>
      <c r="F64" s="647"/>
      <c r="G64" s="647"/>
      <c r="H64" s="647"/>
      <c r="I64" s="647"/>
      <c r="J64" s="647"/>
      <c r="K64" s="647"/>
      <c r="L64" s="647"/>
    </row>
    <row r="65" spans="5:12" ht="24" customHeight="1">
      <c r="E65" s="647" t="s">
        <v>353</v>
      </c>
      <c r="F65" s="647"/>
      <c r="G65" s="647"/>
      <c r="H65" s="647"/>
      <c r="I65" s="647"/>
      <c r="J65" s="647"/>
      <c r="K65" s="647"/>
      <c r="L65" s="647"/>
    </row>
    <row r="66" spans="5:12" ht="24" customHeight="1">
      <c r="E66" s="647" t="s">
        <v>354</v>
      </c>
      <c r="F66" s="647"/>
      <c r="G66" s="647"/>
      <c r="H66" s="647"/>
      <c r="I66" s="647"/>
      <c r="J66" s="647"/>
      <c r="K66" s="647"/>
      <c r="L66" s="647"/>
    </row>
    <row r="67" spans="5:12" ht="24" customHeight="1">
      <c r="E67" s="647" t="s">
        <v>355</v>
      </c>
      <c r="F67" s="647"/>
      <c r="G67" s="647"/>
      <c r="H67" s="647"/>
      <c r="I67" s="647"/>
      <c r="J67" s="647"/>
      <c r="K67" s="647"/>
      <c r="L67" s="647"/>
    </row>
    <row r="68" spans="5:12" ht="24" customHeight="1">
      <c r="I68" s="562"/>
    </row>
    <row r="69" spans="5:12" ht="24" customHeight="1">
      <c r="E69" s="645" t="s">
        <v>404</v>
      </c>
      <c r="F69" s="645"/>
      <c r="G69" s="645"/>
      <c r="H69" s="645"/>
      <c r="I69" s="645"/>
      <c r="J69" s="645"/>
      <c r="K69" s="645"/>
      <c r="L69" s="645"/>
    </row>
    <row r="70" spans="5:12" ht="24" customHeight="1">
      <c r="E70" s="645"/>
      <c r="F70" s="645"/>
      <c r="G70" s="645"/>
      <c r="H70" s="645"/>
      <c r="I70" s="645"/>
      <c r="J70" s="645"/>
      <c r="K70" s="645"/>
      <c r="L70" s="645"/>
    </row>
    <row r="71" spans="5:12" ht="24" customHeight="1">
      <c r="E71" s="645"/>
      <c r="F71" s="645"/>
      <c r="G71" s="645"/>
      <c r="H71" s="645"/>
      <c r="I71" s="645"/>
      <c r="J71" s="645"/>
      <c r="K71" s="645"/>
      <c r="L71" s="645"/>
    </row>
    <row r="72" spans="5:12" ht="24" customHeight="1">
      <c r="E72" s="566"/>
      <c r="F72" s="566"/>
      <c r="G72" s="566"/>
      <c r="H72" s="566"/>
      <c r="I72" s="566"/>
      <c r="J72" s="566"/>
      <c r="K72" s="566"/>
      <c r="L72" s="566"/>
    </row>
    <row r="73" spans="5:12" ht="24" customHeight="1">
      <c r="E73" s="565"/>
      <c r="F73" s="565"/>
      <c r="G73" s="565"/>
      <c r="H73" s="565"/>
      <c r="I73" s="565"/>
      <c r="J73" s="565"/>
      <c r="K73" s="565"/>
      <c r="L73" s="565"/>
    </row>
    <row r="74" spans="5:12" ht="24" customHeight="1">
      <c r="G74" s="646" t="s">
        <v>356</v>
      </c>
      <c r="H74" s="646"/>
      <c r="I74" s="646"/>
      <c r="J74" s="646"/>
    </row>
    <row r="75" spans="5:12" ht="24" customHeight="1">
      <c r="I75" s="561"/>
    </row>
    <row r="76" spans="5:12" ht="24" customHeight="1">
      <c r="E76" s="647" t="s">
        <v>357</v>
      </c>
      <c r="F76" s="647"/>
      <c r="G76" s="647"/>
      <c r="H76" s="647"/>
      <c r="I76" s="647"/>
      <c r="J76" s="647"/>
      <c r="K76" s="647"/>
      <c r="L76" s="647"/>
    </row>
    <row r="77" spans="5:12" ht="24" customHeight="1">
      <c r="E77" s="647" t="s">
        <v>358</v>
      </c>
      <c r="F77" s="647"/>
      <c r="G77" s="647"/>
      <c r="H77" s="647"/>
      <c r="I77" s="647"/>
      <c r="J77" s="647"/>
      <c r="K77" s="647"/>
      <c r="L77" s="647"/>
    </row>
    <row r="78" spans="5:12" ht="24" customHeight="1">
      <c r="I78" s="561"/>
    </row>
    <row r="79" spans="5:12" ht="24" customHeight="1">
      <c r="E79" s="645" t="s">
        <v>405</v>
      </c>
      <c r="F79" s="645"/>
      <c r="G79" s="645"/>
      <c r="H79" s="645"/>
      <c r="I79" s="645"/>
      <c r="J79" s="645"/>
      <c r="K79" s="645"/>
      <c r="L79" s="645"/>
    </row>
    <row r="80" spans="5:12" ht="24" customHeight="1">
      <c r="E80" s="645"/>
      <c r="F80" s="645"/>
      <c r="G80" s="645"/>
      <c r="H80" s="645"/>
      <c r="I80" s="645"/>
      <c r="J80" s="645"/>
      <c r="K80" s="645"/>
      <c r="L80" s="645"/>
    </row>
    <row r="81" spans="5:12" ht="24" customHeight="1">
      <c r="E81" s="645"/>
      <c r="F81" s="645"/>
      <c r="G81" s="645"/>
      <c r="H81" s="645"/>
      <c r="I81" s="645"/>
      <c r="J81" s="645"/>
      <c r="K81" s="645"/>
      <c r="L81" s="645"/>
    </row>
    <row r="82" spans="5:12" ht="24" customHeight="1">
      <c r="I82" s="563"/>
    </row>
    <row r="83" spans="5:12" ht="24" customHeight="1">
      <c r="I83" s="563"/>
    </row>
    <row r="84" spans="5:12" ht="24" customHeight="1">
      <c r="G84" s="646" t="s">
        <v>359</v>
      </c>
      <c r="H84" s="646"/>
      <c r="I84" s="646"/>
      <c r="J84" s="646"/>
    </row>
    <row r="85" spans="5:12" ht="24" customHeight="1">
      <c r="I85" s="561"/>
    </row>
    <row r="86" spans="5:12" ht="24" customHeight="1">
      <c r="E86" s="648" t="s">
        <v>360</v>
      </c>
      <c r="F86" s="648"/>
      <c r="G86" s="648"/>
      <c r="H86" s="648"/>
      <c r="I86" s="648"/>
      <c r="J86" s="648"/>
      <c r="K86" s="648"/>
      <c r="L86" s="648"/>
    </row>
    <row r="87" spans="5:12" ht="24" customHeight="1">
      <c r="E87" s="648" t="s">
        <v>361</v>
      </c>
      <c r="F87" s="648"/>
      <c r="G87" s="648"/>
      <c r="H87" s="648"/>
      <c r="I87" s="648"/>
      <c r="J87" s="648"/>
      <c r="K87" s="648"/>
      <c r="L87" s="648"/>
    </row>
    <row r="88" spans="5:12" ht="24" customHeight="1">
      <c r="I88" s="562"/>
    </row>
    <row r="89" spans="5:12" ht="24" customHeight="1">
      <c r="E89" s="646" t="s">
        <v>403</v>
      </c>
      <c r="F89" s="646"/>
      <c r="G89" s="646"/>
      <c r="H89" s="646"/>
      <c r="I89" s="646"/>
      <c r="J89" s="646"/>
      <c r="K89" s="646"/>
      <c r="L89" s="646"/>
    </row>
    <row r="90" spans="5:12" ht="24" customHeight="1">
      <c r="I90" s="562"/>
    </row>
    <row r="91" spans="5:12" ht="24" customHeight="1">
      <c r="I91" s="562"/>
    </row>
    <row r="92" spans="5:12" ht="24" customHeight="1">
      <c r="I92" s="562"/>
    </row>
    <row r="93" spans="5:12" ht="24" customHeight="1">
      <c r="G93" s="646" t="s">
        <v>362</v>
      </c>
      <c r="H93" s="646"/>
      <c r="I93" s="646"/>
      <c r="J93" s="646"/>
    </row>
    <row r="94" spans="5:12" ht="24" customHeight="1">
      <c r="I94" s="561"/>
    </row>
    <row r="95" spans="5:12" ht="24" customHeight="1">
      <c r="E95" s="644" t="s">
        <v>363</v>
      </c>
      <c r="F95" s="644"/>
      <c r="G95" s="644"/>
      <c r="H95" s="644"/>
      <c r="I95" s="644"/>
      <c r="J95" s="644"/>
      <c r="K95" s="644"/>
      <c r="L95" s="644"/>
    </row>
    <row r="96" spans="5:12" ht="24" customHeight="1">
      <c r="E96" s="644"/>
      <c r="F96" s="644"/>
      <c r="G96" s="644"/>
      <c r="H96" s="644"/>
      <c r="I96" s="644"/>
      <c r="J96" s="644"/>
      <c r="K96" s="644"/>
      <c r="L96" s="644"/>
    </row>
    <row r="97" spans="5:12" ht="24" customHeight="1">
      <c r="E97" s="644"/>
      <c r="F97" s="644"/>
      <c r="G97" s="644"/>
      <c r="H97" s="644"/>
      <c r="I97" s="644"/>
      <c r="J97" s="644"/>
      <c r="K97" s="644"/>
      <c r="L97" s="644"/>
    </row>
    <row r="98" spans="5:12" ht="24" customHeight="1">
      <c r="E98" s="644"/>
      <c r="F98" s="644"/>
      <c r="G98" s="644"/>
      <c r="H98" s="644"/>
      <c r="I98" s="644"/>
      <c r="J98" s="644"/>
      <c r="K98" s="644"/>
      <c r="L98" s="644"/>
    </row>
    <row r="99" spans="5:12" ht="24" customHeight="1">
      <c r="E99" s="645" t="s">
        <v>401</v>
      </c>
      <c r="F99" s="645"/>
      <c r="G99" s="645"/>
      <c r="H99" s="645"/>
      <c r="I99" s="645"/>
      <c r="J99" s="645"/>
      <c r="K99" s="645"/>
      <c r="L99" s="645"/>
    </row>
    <row r="100" spans="5:12" ht="24" customHeight="1">
      <c r="E100" s="645"/>
      <c r="F100" s="645"/>
      <c r="G100" s="645"/>
      <c r="H100" s="645"/>
      <c r="I100" s="645"/>
      <c r="J100" s="645"/>
      <c r="K100" s="645"/>
      <c r="L100" s="645"/>
    </row>
    <row r="101" spans="5:12" ht="24" customHeight="1">
      <c r="E101" s="645"/>
      <c r="F101" s="645"/>
      <c r="G101" s="645"/>
      <c r="H101" s="645"/>
      <c r="I101" s="645"/>
      <c r="J101" s="645"/>
      <c r="K101" s="645"/>
      <c r="L101" s="645"/>
    </row>
    <row r="102" spans="5:12" ht="24" customHeight="1">
      <c r="E102" s="566"/>
      <c r="F102" s="566"/>
      <c r="G102" s="566"/>
      <c r="H102" s="566"/>
      <c r="I102" s="566"/>
      <c r="J102" s="566"/>
      <c r="K102" s="566"/>
      <c r="L102" s="566"/>
    </row>
    <row r="104" spans="5:12" ht="24" customHeight="1">
      <c r="G104" s="649" t="s">
        <v>368</v>
      </c>
      <c r="H104" s="649"/>
      <c r="I104" s="649"/>
      <c r="J104" s="649"/>
    </row>
    <row r="105" spans="5:12" ht="24" customHeight="1">
      <c r="G105" s="649"/>
      <c r="H105" s="649"/>
      <c r="I105" s="649"/>
      <c r="J105" s="649"/>
    </row>
    <row r="106" spans="5:12" ht="24" customHeight="1">
      <c r="G106" s="564"/>
      <c r="H106" s="564"/>
      <c r="I106" s="564"/>
      <c r="J106" s="564"/>
    </row>
    <row r="107" spans="5:12" ht="24" customHeight="1">
      <c r="E107" s="644" t="s">
        <v>364</v>
      </c>
      <c r="F107" s="644"/>
      <c r="G107" s="644"/>
      <c r="H107" s="644"/>
      <c r="I107" s="644"/>
      <c r="J107" s="644"/>
      <c r="K107" s="644"/>
      <c r="L107" s="644"/>
    </row>
    <row r="108" spans="5:12" ht="24" customHeight="1">
      <c r="E108" s="644"/>
      <c r="F108" s="644"/>
      <c r="G108" s="644"/>
      <c r="H108" s="644"/>
      <c r="I108" s="644"/>
      <c r="J108" s="644"/>
      <c r="K108" s="644"/>
      <c r="L108" s="644"/>
    </row>
    <row r="109" spans="5:12" ht="24" customHeight="1">
      <c r="E109" s="644"/>
      <c r="F109" s="644"/>
      <c r="G109" s="644"/>
      <c r="H109" s="644"/>
      <c r="I109" s="644"/>
      <c r="J109" s="644"/>
      <c r="K109" s="644"/>
      <c r="L109" s="644"/>
    </row>
    <row r="110" spans="5:12" ht="24" customHeight="1">
      <c r="E110" s="567"/>
      <c r="F110" s="567"/>
      <c r="G110" s="567"/>
      <c r="H110" s="567"/>
      <c r="I110" s="567"/>
      <c r="J110" s="567"/>
      <c r="K110" s="567"/>
      <c r="L110" s="567"/>
    </row>
    <row r="111" spans="5:12" ht="24" customHeight="1">
      <c r="E111" s="645" t="s">
        <v>402</v>
      </c>
      <c r="F111" s="645"/>
      <c r="G111" s="645"/>
      <c r="H111" s="645"/>
      <c r="I111" s="645"/>
      <c r="J111" s="645"/>
      <c r="K111" s="645"/>
      <c r="L111" s="645"/>
    </row>
    <row r="112" spans="5:12" ht="24" customHeight="1">
      <c r="E112" s="645"/>
      <c r="F112" s="645"/>
      <c r="G112" s="645"/>
      <c r="H112" s="645"/>
      <c r="I112" s="645"/>
      <c r="J112" s="645"/>
      <c r="K112" s="645"/>
      <c r="L112" s="645"/>
    </row>
    <row r="113" spans="5:12" ht="24" customHeight="1">
      <c r="E113" s="645"/>
      <c r="F113" s="645"/>
      <c r="G113" s="645"/>
      <c r="H113" s="645"/>
      <c r="I113" s="645"/>
      <c r="J113" s="645"/>
      <c r="K113" s="645"/>
      <c r="L113" s="645"/>
    </row>
    <row r="114" spans="5:12" ht="24" customHeight="1">
      <c r="I114" s="561"/>
    </row>
    <row r="115" spans="5:12" ht="24" customHeight="1">
      <c r="I115" s="561"/>
    </row>
    <row r="116" spans="5:12" ht="24" customHeight="1">
      <c r="G116" s="646" t="s">
        <v>394</v>
      </c>
      <c r="H116" s="646"/>
      <c r="I116" s="646"/>
      <c r="J116" s="646"/>
    </row>
    <row r="117" spans="5:12" ht="24" customHeight="1">
      <c r="I117" s="561"/>
    </row>
    <row r="118" spans="5:12" ht="24" customHeight="1">
      <c r="E118" s="644" t="s">
        <v>395</v>
      </c>
      <c r="F118" s="644"/>
      <c r="G118" s="644"/>
      <c r="H118" s="644"/>
      <c r="I118" s="644"/>
      <c r="J118" s="644"/>
      <c r="K118" s="644"/>
      <c r="L118" s="644"/>
    </row>
    <row r="119" spans="5:12" ht="24" customHeight="1">
      <c r="E119" s="644"/>
      <c r="F119" s="644"/>
      <c r="G119" s="644"/>
      <c r="H119" s="644"/>
      <c r="I119" s="644"/>
      <c r="J119" s="644"/>
      <c r="K119" s="644"/>
      <c r="L119" s="644"/>
    </row>
    <row r="120" spans="5:12" ht="24" customHeight="1">
      <c r="I120" s="561"/>
    </row>
    <row r="121" spans="5:12" ht="24" customHeight="1">
      <c r="E121" s="645" t="s">
        <v>397</v>
      </c>
      <c r="F121" s="645"/>
      <c r="G121" s="645"/>
      <c r="H121" s="645"/>
      <c r="I121" s="645"/>
      <c r="J121" s="645"/>
      <c r="K121" s="645"/>
      <c r="L121" s="645"/>
    </row>
    <row r="122" spans="5:12" ht="24" customHeight="1">
      <c r="E122" s="645"/>
      <c r="F122" s="645"/>
      <c r="G122" s="645"/>
      <c r="H122" s="645"/>
      <c r="I122" s="645"/>
      <c r="J122" s="645"/>
      <c r="K122" s="645"/>
      <c r="L122" s="645"/>
    </row>
    <row r="123" spans="5:12" ht="24" customHeight="1">
      <c r="E123" s="645"/>
      <c r="F123" s="645"/>
      <c r="G123" s="645"/>
      <c r="H123" s="645"/>
      <c r="I123" s="645"/>
      <c r="J123" s="645"/>
      <c r="K123" s="645"/>
      <c r="L123" s="645"/>
    </row>
    <row r="124" spans="5:12" ht="24" customHeight="1">
      <c r="E124" s="645"/>
      <c r="F124" s="645"/>
      <c r="G124" s="645"/>
      <c r="H124" s="645"/>
      <c r="I124" s="645"/>
      <c r="J124" s="645"/>
      <c r="K124" s="645"/>
      <c r="L124" s="645"/>
    </row>
    <row r="125" spans="5:12" ht="24" customHeight="1">
      <c r="E125" s="645"/>
      <c r="F125" s="645"/>
      <c r="G125" s="645"/>
      <c r="H125" s="645"/>
      <c r="I125" s="645"/>
      <c r="J125" s="645"/>
      <c r="K125" s="645"/>
      <c r="L125" s="645"/>
    </row>
    <row r="128" spans="5:12" ht="24" customHeight="1">
      <c r="G128" s="646" t="s">
        <v>370</v>
      </c>
      <c r="H128" s="646"/>
      <c r="I128" s="646"/>
      <c r="J128" s="646"/>
    </row>
    <row r="129" spans="5:12" ht="24" customHeight="1">
      <c r="I129" s="561"/>
    </row>
    <row r="130" spans="5:12" ht="24" customHeight="1">
      <c r="E130" s="644" t="s">
        <v>371</v>
      </c>
      <c r="F130" s="644"/>
      <c r="G130" s="644"/>
      <c r="H130" s="644"/>
      <c r="I130" s="644"/>
      <c r="J130" s="644"/>
      <c r="K130" s="644"/>
      <c r="L130" s="644"/>
    </row>
    <row r="131" spans="5:12" ht="24" customHeight="1">
      <c r="E131" s="644"/>
      <c r="F131" s="644"/>
      <c r="G131" s="644"/>
      <c r="H131" s="644"/>
      <c r="I131" s="644"/>
      <c r="J131" s="644"/>
      <c r="K131" s="644"/>
      <c r="L131" s="644"/>
    </row>
    <row r="132" spans="5:12" ht="24" customHeight="1">
      <c r="E132" s="644"/>
      <c r="F132" s="644"/>
      <c r="G132" s="644"/>
      <c r="H132" s="644"/>
      <c r="I132" s="644"/>
      <c r="J132" s="644"/>
      <c r="K132" s="644"/>
      <c r="L132" s="644"/>
    </row>
    <row r="133" spans="5:12" ht="24" customHeight="1">
      <c r="E133" s="644"/>
      <c r="F133" s="644"/>
      <c r="G133" s="644"/>
      <c r="H133" s="644"/>
      <c r="I133" s="644"/>
      <c r="J133" s="644"/>
      <c r="K133" s="644"/>
      <c r="L133" s="644"/>
    </row>
    <row r="134" spans="5:12" ht="24" customHeight="1">
      <c r="I134" s="561"/>
    </row>
    <row r="135" spans="5:12" ht="24" customHeight="1">
      <c r="E135" s="645" t="s">
        <v>372</v>
      </c>
      <c r="F135" s="645"/>
      <c r="G135" s="645"/>
      <c r="H135" s="645"/>
      <c r="I135" s="645"/>
      <c r="J135" s="645"/>
      <c r="K135" s="645"/>
      <c r="L135" s="645"/>
    </row>
    <row r="136" spans="5:12" ht="24" customHeight="1">
      <c r="E136" s="645"/>
      <c r="F136" s="645"/>
      <c r="G136" s="645"/>
      <c r="H136" s="645"/>
      <c r="I136" s="645"/>
      <c r="J136" s="645"/>
      <c r="K136" s="645"/>
      <c r="L136" s="645"/>
    </row>
    <row r="137" spans="5:12" ht="24" customHeight="1">
      <c r="E137" s="645"/>
      <c r="F137" s="645"/>
      <c r="G137" s="645"/>
      <c r="H137" s="645"/>
      <c r="I137" s="645"/>
      <c r="J137" s="645"/>
      <c r="K137" s="645"/>
      <c r="L137" s="645"/>
    </row>
    <row r="138" spans="5:12" ht="24" customHeight="1">
      <c r="E138" s="566"/>
      <c r="F138" s="566"/>
      <c r="G138" s="566"/>
      <c r="H138" s="566"/>
      <c r="I138" s="566"/>
      <c r="J138" s="566"/>
      <c r="K138" s="566"/>
      <c r="L138" s="566"/>
    </row>
    <row r="139" spans="5:12" ht="24" customHeight="1">
      <c r="E139" s="566"/>
      <c r="F139" s="566"/>
      <c r="G139" s="566"/>
      <c r="H139" s="566"/>
      <c r="I139" s="566"/>
      <c r="J139" s="566"/>
      <c r="K139" s="566"/>
      <c r="L139" s="566"/>
    </row>
    <row r="140" spans="5:12" ht="24" customHeight="1">
      <c r="G140" s="646" t="s">
        <v>373</v>
      </c>
      <c r="H140" s="646"/>
      <c r="I140" s="646"/>
      <c r="J140" s="646"/>
    </row>
    <row r="141" spans="5:12" ht="24" customHeight="1">
      <c r="I141" s="561"/>
    </row>
    <row r="142" spans="5:12" ht="24" customHeight="1">
      <c r="E142" s="644" t="s">
        <v>374</v>
      </c>
      <c r="F142" s="644"/>
      <c r="G142" s="644"/>
      <c r="H142" s="644"/>
      <c r="I142" s="644"/>
      <c r="J142" s="644"/>
      <c r="K142" s="644"/>
      <c r="L142" s="644"/>
    </row>
    <row r="143" spans="5:12" ht="24" customHeight="1">
      <c r="E143" s="644"/>
      <c r="F143" s="644"/>
      <c r="G143" s="644"/>
      <c r="H143" s="644"/>
      <c r="I143" s="644"/>
      <c r="J143" s="644"/>
      <c r="K143" s="644"/>
      <c r="L143" s="644"/>
    </row>
    <row r="144" spans="5:12" ht="24" customHeight="1">
      <c r="E144" s="644"/>
      <c r="F144" s="644"/>
      <c r="G144" s="644"/>
      <c r="H144" s="644"/>
      <c r="I144" s="644"/>
      <c r="J144" s="644"/>
      <c r="K144" s="644"/>
      <c r="L144" s="644"/>
    </row>
    <row r="145" spans="5:12" ht="24" customHeight="1">
      <c r="E145" s="569"/>
      <c r="F145" s="569"/>
      <c r="G145" s="569"/>
      <c r="H145" s="569"/>
      <c r="I145" s="569"/>
      <c r="J145" s="569"/>
      <c r="K145" s="569"/>
      <c r="L145" s="569"/>
    </row>
    <row r="146" spans="5:12" ht="24" customHeight="1">
      <c r="E146" s="645" t="s">
        <v>375</v>
      </c>
      <c r="F146" s="645"/>
      <c r="G146" s="645"/>
      <c r="H146" s="645"/>
      <c r="I146" s="645"/>
      <c r="J146" s="645"/>
      <c r="K146" s="645"/>
      <c r="L146" s="645"/>
    </row>
    <row r="147" spans="5:12" ht="24" customHeight="1">
      <c r="E147" s="645"/>
      <c r="F147" s="645"/>
      <c r="G147" s="645"/>
      <c r="H147" s="645"/>
      <c r="I147" s="645"/>
      <c r="J147" s="645"/>
      <c r="K147" s="645"/>
      <c r="L147" s="645"/>
    </row>
    <row r="148" spans="5:12" ht="24" customHeight="1">
      <c r="E148" s="645"/>
      <c r="F148" s="645"/>
      <c r="G148" s="645"/>
      <c r="H148" s="645"/>
      <c r="I148" s="645"/>
      <c r="J148" s="645"/>
      <c r="K148" s="645"/>
      <c r="L148" s="645"/>
    </row>
    <row r="151" spans="5:12" ht="24" customHeight="1">
      <c r="G151" s="646" t="s">
        <v>377</v>
      </c>
      <c r="H151" s="646"/>
      <c r="I151" s="646"/>
      <c r="J151" s="646"/>
    </row>
    <row r="152" spans="5:12" ht="24" customHeight="1">
      <c r="I152" s="561"/>
    </row>
    <row r="153" spans="5:12" ht="24" customHeight="1">
      <c r="E153" s="644" t="s">
        <v>376</v>
      </c>
      <c r="F153" s="644"/>
      <c r="G153" s="644"/>
      <c r="H153" s="644"/>
      <c r="I153" s="644"/>
      <c r="J153" s="644"/>
      <c r="K153" s="644"/>
      <c r="L153" s="644"/>
    </row>
    <row r="154" spans="5:12" ht="24" customHeight="1">
      <c r="E154" s="644"/>
      <c r="F154" s="644"/>
      <c r="G154" s="644"/>
      <c r="H154" s="644"/>
      <c r="I154" s="644"/>
      <c r="J154" s="644"/>
      <c r="K154" s="644"/>
      <c r="L154" s="644"/>
    </row>
    <row r="155" spans="5:12" ht="24" customHeight="1">
      <c r="E155" s="644"/>
      <c r="F155" s="644"/>
      <c r="G155" s="644"/>
      <c r="H155" s="644"/>
      <c r="I155" s="644"/>
      <c r="J155" s="644"/>
      <c r="K155" s="644"/>
      <c r="L155" s="644"/>
    </row>
    <row r="156" spans="5:12" ht="24" customHeight="1">
      <c r="E156" s="645" t="s">
        <v>378</v>
      </c>
      <c r="F156" s="645"/>
      <c r="G156" s="645"/>
      <c r="H156" s="645"/>
      <c r="I156" s="645"/>
      <c r="J156" s="645"/>
      <c r="K156" s="645"/>
      <c r="L156" s="645"/>
    </row>
    <row r="157" spans="5:12" ht="24" customHeight="1">
      <c r="E157" s="645"/>
      <c r="F157" s="645"/>
      <c r="G157" s="645"/>
      <c r="H157" s="645"/>
      <c r="I157" s="645"/>
      <c r="J157" s="645"/>
      <c r="K157" s="645"/>
      <c r="L157" s="645"/>
    </row>
    <row r="158" spans="5:12" ht="24" customHeight="1">
      <c r="E158" s="645"/>
      <c r="F158" s="645"/>
      <c r="G158" s="645"/>
      <c r="H158" s="645"/>
      <c r="I158" s="645"/>
      <c r="J158" s="645"/>
      <c r="K158" s="645"/>
      <c r="L158" s="645"/>
    </row>
  </sheetData>
  <sheetProtection algorithmName="SHA-512" hashValue="9f5JYQicNjXPs+1fZLtEPaSFtXH5IkmK2OLHppXkmFsj+gxm5CPw3qLc/L6a1XCXJUmoExfLU0vnWje7fA/QGg==" saltValue="or0CxbsxnXh5Q1hxiU1giw==" spinCount="100000" sheet="1" objects="1" scenarios="1" selectLockedCells="1"/>
  <mergeCells count="44">
    <mergeCell ref="H9:I9"/>
    <mergeCell ref="P3:P4"/>
    <mergeCell ref="Q3:Q4"/>
    <mergeCell ref="B2:E4"/>
    <mergeCell ref="I3:I4"/>
    <mergeCell ref="J3:J4"/>
    <mergeCell ref="K3:K4"/>
    <mergeCell ref="M3:M4"/>
    <mergeCell ref="K8:L9"/>
    <mergeCell ref="E8:F9"/>
    <mergeCell ref="H3:H4"/>
    <mergeCell ref="E79:L81"/>
    <mergeCell ref="G62:J62"/>
    <mergeCell ref="G74:J74"/>
    <mergeCell ref="E69:L71"/>
    <mergeCell ref="C55:N59"/>
    <mergeCell ref="G93:J93"/>
    <mergeCell ref="G104:J105"/>
    <mergeCell ref="G116:J116"/>
    <mergeCell ref="E95:L98"/>
    <mergeCell ref="E89:L89"/>
    <mergeCell ref="E107:L109"/>
    <mergeCell ref="E111:L113"/>
    <mergeCell ref="G128:J128"/>
    <mergeCell ref="E130:L133"/>
    <mergeCell ref="E135:L137"/>
    <mergeCell ref="G140:J140"/>
    <mergeCell ref="E64:L64"/>
    <mergeCell ref="E65:L65"/>
    <mergeCell ref="E66:L66"/>
    <mergeCell ref="E67:L67"/>
    <mergeCell ref="E76:L76"/>
    <mergeCell ref="E77:L77"/>
    <mergeCell ref="E86:L86"/>
    <mergeCell ref="E87:L87"/>
    <mergeCell ref="E99:L101"/>
    <mergeCell ref="E121:L125"/>
    <mergeCell ref="E118:L119"/>
    <mergeCell ref="G84:J84"/>
    <mergeCell ref="E153:L155"/>
    <mergeCell ref="E156:L158"/>
    <mergeCell ref="E142:L144"/>
    <mergeCell ref="E146:L148"/>
    <mergeCell ref="G151:J151"/>
  </mergeCells>
  <conditionalFormatting sqref="L13">
    <cfRule type="cellIs" dxfId="353" priority="2" stopIfTrue="1" operator="lessThan">
      <formula>$L$11</formula>
    </cfRule>
    <cfRule type="containsErrors" dxfId="352" priority="8">
      <formula>ISERROR(L13)</formula>
    </cfRule>
  </conditionalFormatting>
  <conditionalFormatting sqref="L16">
    <cfRule type="expression" dxfId="351" priority="6" stopIfTrue="1">
      <formula>$L$15&gt;0</formula>
    </cfRule>
  </conditionalFormatting>
  <conditionalFormatting sqref="L18">
    <cfRule type="expression" dxfId="350" priority="7" stopIfTrue="1">
      <formula>$L$17&gt;0</formula>
    </cfRule>
  </conditionalFormatting>
  <hyperlinks>
    <hyperlink ref="F45" r:id="rId1" display="Click Here" xr:uid="{44DBC315-D5D8-1248-A801-45D870C035CD}"/>
    <hyperlink ref="G45" r:id="rId2" xr:uid="{4D77FABE-728C-9845-8705-D2ABEC00A893}"/>
  </hyperlinks>
  <pageMargins left="0.7" right="0.7" top="0.75" bottom="0.75" header="0.3" footer="0.3"/>
  <pageSetup scale="39" orientation="landscape" horizontalDpi="0" verticalDpi="0"/>
  <ignoredErrors>
    <ignoredError sqref="L18 L16 L13" unlockedFormula="1"/>
  </ignoredErrors>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B1:CR300"/>
  <sheetViews>
    <sheetView showGridLines="0" topLeftCell="A5" zoomScale="80" zoomScaleNormal="80" zoomScaleSheetLayoutView="34" workbookViewId="0">
      <selection activeCell="C9" sqref="C9"/>
    </sheetView>
  </sheetViews>
  <sheetFormatPr baseColWidth="10" defaultRowHeight="13"/>
  <cols>
    <col min="1" max="1" width="10.83203125" style="122"/>
    <col min="2" max="2" width="12" style="122" customWidth="1"/>
    <col min="3" max="3" width="33" style="122" customWidth="1"/>
    <col min="4" max="4" width="16.6640625" style="122" customWidth="1"/>
    <col min="5" max="6" width="11.6640625" style="122" customWidth="1"/>
    <col min="7" max="7" width="25.83203125" style="122" customWidth="1"/>
    <col min="8" max="8" width="14.1640625" style="122" customWidth="1"/>
    <col min="9" max="9" width="15.33203125" style="122" customWidth="1"/>
    <col min="10" max="11" width="11.6640625" style="122" customWidth="1"/>
    <col min="12" max="12" width="18.83203125" style="122" customWidth="1"/>
    <col min="13" max="13" width="26" style="122" customWidth="1"/>
    <col min="14" max="15" width="11.6640625" style="122" customWidth="1"/>
    <col min="16" max="16" width="20.6640625" style="122" customWidth="1"/>
    <col min="17" max="17" width="30.5" style="122" customWidth="1"/>
    <col min="18" max="19" width="12.5" style="122" customWidth="1"/>
    <col min="20" max="20" width="20.6640625" style="122" customWidth="1"/>
    <col min="21" max="21" width="30.5" style="122" customWidth="1"/>
    <col min="22" max="22" width="12.6640625" style="122" customWidth="1"/>
    <col min="23" max="23" width="20.83203125" style="122" customWidth="1"/>
    <col min="24" max="24" width="32.33203125" style="122" bestFit="1" customWidth="1"/>
    <col min="25" max="26" width="21.6640625" style="122" customWidth="1"/>
    <col min="27" max="27" width="21.5" style="122" customWidth="1"/>
    <col min="28" max="32" width="10.83203125" style="122"/>
    <col min="33" max="33" width="19" style="122" customWidth="1"/>
    <col min="34" max="34" width="25.83203125" style="122" customWidth="1"/>
    <col min="35" max="35" width="11.5" style="122" customWidth="1"/>
    <col min="36" max="36" width="10.83203125" style="122"/>
    <col min="37" max="37" width="19" style="122" customWidth="1"/>
    <col min="38" max="38" width="25.83203125" style="122" customWidth="1"/>
    <col min="39" max="39" width="11.5" style="122" customWidth="1"/>
    <col min="40" max="40" width="10.83203125" style="122"/>
    <col min="41" max="41" width="19" style="122" customWidth="1"/>
    <col min="42" max="42" width="25.83203125" style="122" customWidth="1"/>
    <col min="43" max="43" width="11.5" style="122" customWidth="1"/>
    <col min="44" max="45" width="10.83203125" style="122"/>
    <col min="46" max="46" width="19" style="122" customWidth="1"/>
    <col min="47" max="47" width="35.83203125" style="122" customWidth="1"/>
    <col min="48" max="48" width="18.33203125" style="122" customWidth="1"/>
    <col min="49" max="52" width="16.83203125" style="122" customWidth="1"/>
    <col min="53" max="53" width="25.83203125" style="122" customWidth="1"/>
    <col min="54" max="54" width="11.6640625" style="122" customWidth="1"/>
    <col min="55" max="55" width="16.83203125" style="122" customWidth="1"/>
    <col min="56" max="56" width="33.5" style="122" customWidth="1"/>
    <col min="57" max="57" width="25" style="122" customWidth="1"/>
    <col min="58" max="59" width="10.83203125" style="122"/>
    <col min="60" max="60" width="19" style="122" customWidth="1"/>
    <col min="61" max="61" width="35.6640625" style="122" customWidth="1"/>
    <col min="62" max="62" width="18.33203125" style="122" customWidth="1"/>
    <col min="63" max="66" width="16.83203125" style="122" customWidth="1"/>
    <col min="67" max="67" width="26" style="122" customWidth="1"/>
    <col min="68" max="68" width="11.6640625" style="122" customWidth="1"/>
    <col min="69" max="69" width="10.83203125" style="122"/>
    <col min="70" max="70" width="33.5" style="122" customWidth="1"/>
    <col min="71" max="71" width="25.1640625" style="122" customWidth="1"/>
    <col min="72" max="73" width="10.83203125" style="122"/>
    <col min="74" max="74" width="19" style="122" customWidth="1"/>
    <col min="75" max="75" width="35.6640625" style="122" customWidth="1"/>
    <col min="76" max="76" width="18.33203125" style="122" customWidth="1"/>
    <col min="77" max="80" width="16.83203125" style="122" customWidth="1"/>
    <col min="81" max="81" width="26" style="122" customWidth="1"/>
    <col min="82" max="82" width="11.6640625" style="122" customWidth="1"/>
    <col min="83" max="83" width="10.83203125" style="122"/>
    <col min="84" max="84" width="33.5" style="122" customWidth="1"/>
    <col min="85" max="85" width="25.1640625" style="122" customWidth="1"/>
    <col min="86" max="87" width="10.83203125" style="122"/>
    <col min="88" max="88" width="33.5" style="122" customWidth="1"/>
    <col min="89" max="89" width="25.1640625" style="122" customWidth="1"/>
    <col min="90" max="16384" width="10.83203125" style="122"/>
  </cols>
  <sheetData>
    <row r="1" spans="2:29" s="84" customFormat="1" ht="106" customHeight="1" thickTop="1">
      <c r="B1" s="82"/>
      <c r="C1" s="83"/>
      <c r="D1" s="83"/>
      <c r="E1" s="83"/>
      <c r="F1" s="83"/>
      <c r="G1" s="83"/>
      <c r="H1" s="83"/>
      <c r="I1" s="83"/>
      <c r="J1" s="83"/>
      <c r="K1" s="83"/>
      <c r="L1" s="83"/>
      <c r="M1" s="83"/>
      <c r="N1" s="83"/>
      <c r="O1" s="83"/>
      <c r="P1" s="83"/>
      <c r="Q1" s="83"/>
      <c r="R1" s="163"/>
      <c r="X1" s="85"/>
    </row>
    <row r="2" spans="2:29" s="84" customFormat="1" ht="32" customHeight="1">
      <c r="B2" s="660" t="s">
        <v>190</v>
      </c>
      <c r="C2" s="639"/>
      <c r="D2" s="639"/>
      <c r="E2" s="639"/>
      <c r="F2" s="86"/>
      <c r="G2" s="86"/>
      <c r="H2" s="86"/>
      <c r="I2" s="86"/>
      <c r="J2" s="86"/>
      <c r="K2" s="86"/>
      <c r="L2" s="86"/>
      <c r="M2" s="86"/>
      <c r="N2" s="86"/>
      <c r="O2" s="86"/>
      <c r="P2" s="86"/>
      <c r="Q2" s="86"/>
      <c r="R2" s="324"/>
      <c r="X2" s="85"/>
    </row>
    <row r="3" spans="2:29" s="84" customFormat="1" ht="52" customHeight="1">
      <c r="B3" s="660"/>
      <c r="C3" s="639"/>
      <c r="D3" s="639"/>
      <c r="E3" s="639"/>
      <c r="F3" s="642"/>
      <c r="G3" s="642"/>
      <c r="H3" s="642"/>
      <c r="I3" s="642"/>
      <c r="J3" s="642"/>
      <c r="K3" s="147"/>
      <c r="L3" s="642"/>
      <c r="M3" s="642"/>
      <c r="N3" s="642"/>
      <c r="O3" s="642"/>
      <c r="P3" s="642"/>
      <c r="Q3" s="164" t="str">
        <f>Info!N3</f>
        <v>v 4.01 /</v>
      </c>
      <c r="R3" s="165">
        <f>Info!O3</f>
        <v>2025</v>
      </c>
      <c r="S3" s="174"/>
      <c r="W3" s="85"/>
      <c r="AC3" s="88"/>
    </row>
    <row r="4" spans="2:29" s="89" customFormat="1" ht="15" customHeight="1">
      <c r="B4" s="661"/>
      <c r="C4" s="662"/>
      <c r="D4" s="662"/>
      <c r="E4" s="662"/>
      <c r="F4" s="643"/>
      <c r="G4" s="643"/>
      <c r="H4" s="643"/>
      <c r="I4" s="643"/>
      <c r="J4" s="643"/>
      <c r="K4" s="325"/>
      <c r="L4" s="643"/>
      <c r="M4" s="643"/>
      <c r="N4" s="643"/>
      <c r="O4" s="643"/>
      <c r="P4" s="643"/>
      <c r="Q4" s="144"/>
      <c r="R4" s="326"/>
      <c r="S4" s="182"/>
      <c r="T4" s="182"/>
      <c r="U4" s="183"/>
    </row>
    <row r="5" spans="2:29" ht="88" customHeight="1">
      <c r="B5" s="327"/>
      <c r="C5" s="690" t="str">
        <f>Info!F11&amp;"'s"</f>
        <v>Clem Harrod's</v>
      </c>
      <c r="D5" s="690"/>
      <c r="R5" s="328"/>
    </row>
    <row r="6" spans="2:29" s="90" customFormat="1" ht="28">
      <c r="B6" s="329"/>
      <c r="C6" s="680" t="s">
        <v>252</v>
      </c>
      <c r="D6" s="682">
        <f>Info!L11</f>
        <v>2025</v>
      </c>
      <c r="E6" s="330"/>
      <c r="F6" s="330"/>
      <c r="G6" s="684" t="s">
        <v>52</v>
      </c>
      <c r="H6" s="685"/>
      <c r="I6" s="686"/>
      <c r="J6" s="330"/>
      <c r="K6" s="330"/>
      <c r="L6" s="684" t="s">
        <v>85</v>
      </c>
      <c r="M6" s="686"/>
      <c r="P6" s="684" t="s">
        <v>126</v>
      </c>
      <c r="Q6" s="686"/>
      <c r="R6" s="331"/>
      <c r="U6" s="684" t="s">
        <v>447</v>
      </c>
      <c r="V6" s="685"/>
      <c r="W6" s="686"/>
    </row>
    <row r="7" spans="2:29" ht="21" customHeight="1" thickBot="1">
      <c r="B7" s="327"/>
      <c r="C7" s="681"/>
      <c r="D7" s="683"/>
      <c r="E7" s="330"/>
      <c r="F7" s="330"/>
      <c r="G7" s="687"/>
      <c r="H7" s="688"/>
      <c r="I7" s="689"/>
      <c r="J7" s="332"/>
      <c r="L7" s="691"/>
      <c r="M7" s="692"/>
      <c r="P7" s="687"/>
      <c r="Q7" s="689"/>
      <c r="R7" s="328"/>
      <c r="U7" s="723"/>
      <c r="V7" s="760"/>
      <c r="W7" s="724"/>
    </row>
    <row r="8" spans="2:29" ht="29" customHeight="1">
      <c r="B8" s="327"/>
      <c r="C8" s="333" t="s">
        <v>192</v>
      </c>
      <c r="D8" s="334" t="s">
        <v>193</v>
      </c>
      <c r="G8" s="335" t="s">
        <v>193</v>
      </c>
      <c r="H8" s="695"/>
      <c r="I8" s="695"/>
      <c r="J8" s="336"/>
      <c r="K8" s="337"/>
      <c r="L8" s="710" t="s">
        <v>287</v>
      </c>
      <c r="M8" s="712" t="s">
        <v>208</v>
      </c>
      <c r="P8" s="184">
        <f>D32</f>
        <v>6438.35</v>
      </c>
      <c r="Q8" s="338" t="s">
        <v>38</v>
      </c>
      <c r="R8" s="328"/>
      <c r="U8" s="334" t="s">
        <v>446</v>
      </c>
      <c r="V8" s="625"/>
      <c r="W8" s="628" t="s">
        <v>455</v>
      </c>
    </row>
    <row r="9" spans="2:29" ht="26" customHeight="1" thickBot="1">
      <c r="B9" s="327"/>
      <c r="C9" s="188" t="s">
        <v>40</v>
      </c>
      <c r="D9" s="166">
        <v>2000</v>
      </c>
      <c r="E9" s="339"/>
      <c r="F9" s="339"/>
      <c r="G9" s="189">
        <v>1000</v>
      </c>
      <c r="H9" s="340" t="s">
        <v>53</v>
      </c>
      <c r="I9" s="341"/>
      <c r="J9" s="342"/>
      <c r="L9" s="711"/>
      <c r="M9" s="713"/>
      <c r="P9" s="181">
        <f>L28</f>
        <v>0</v>
      </c>
      <c r="Q9" s="343" t="s">
        <v>188</v>
      </c>
      <c r="R9" s="328"/>
      <c r="U9" s="806" t="s">
        <v>456</v>
      </c>
      <c r="V9" s="807"/>
      <c r="W9" s="166">
        <v>0</v>
      </c>
    </row>
    <row r="10" spans="2:29" ht="25" customHeight="1">
      <c r="B10" s="327"/>
      <c r="C10" s="190" t="s">
        <v>41</v>
      </c>
      <c r="D10" s="177">
        <v>101.66</v>
      </c>
      <c r="E10" s="339"/>
      <c r="F10" s="339"/>
      <c r="G10" s="191">
        <v>12</v>
      </c>
      <c r="H10" s="668" t="s">
        <v>184</v>
      </c>
      <c r="I10" s="668"/>
      <c r="L10" s="339"/>
      <c r="M10" s="138"/>
      <c r="P10" s="696" t="str">
        <f>IF(L8="?", "?", IF(L8="", "?", P8/P9))</f>
        <v>?</v>
      </c>
      <c r="Q10" s="698" t="s">
        <v>254</v>
      </c>
      <c r="R10" s="328"/>
      <c r="U10" s="740" t="s">
        <v>457</v>
      </c>
      <c r="V10" s="741"/>
      <c r="W10" s="177">
        <v>0</v>
      </c>
    </row>
    <row r="11" spans="2:29" ht="21" customHeight="1" thickBot="1">
      <c r="B11" s="327"/>
      <c r="C11" s="188" t="s">
        <v>42</v>
      </c>
      <c r="D11" s="167">
        <v>40</v>
      </c>
      <c r="E11" s="339"/>
      <c r="F11" s="339"/>
      <c r="G11" s="344">
        <f>G9/G10</f>
        <v>83.333333333333329</v>
      </c>
      <c r="H11" s="345"/>
      <c r="I11" s="345"/>
      <c r="L11" s="669" t="s">
        <v>207</v>
      </c>
      <c r="M11" s="671"/>
      <c r="P11" s="697"/>
      <c r="Q11" s="699"/>
      <c r="R11" s="328"/>
      <c r="U11" s="742"/>
      <c r="V11" s="743"/>
      <c r="W11" s="167">
        <v>0</v>
      </c>
    </row>
    <row r="12" spans="2:29" ht="21" customHeight="1" thickTop="1">
      <c r="B12" s="327"/>
      <c r="C12" s="178" t="s">
        <v>127</v>
      </c>
      <c r="D12" s="189">
        <v>150</v>
      </c>
      <c r="E12" s="339"/>
      <c r="F12" s="339"/>
      <c r="J12" s="346"/>
      <c r="L12" s="672"/>
      <c r="M12" s="674"/>
      <c r="R12" s="328"/>
      <c r="U12" s="741" t="s">
        <v>451</v>
      </c>
      <c r="V12" s="741"/>
      <c r="W12" s="189">
        <v>0</v>
      </c>
    </row>
    <row r="13" spans="2:29" ht="21" customHeight="1">
      <c r="B13" s="327"/>
      <c r="C13" s="188" t="s">
        <v>43</v>
      </c>
      <c r="D13" s="167">
        <v>300</v>
      </c>
      <c r="E13" s="339"/>
      <c r="F13" s="339"/>
      <c r="J13" s="339"/>
      <c r="L13" s="672"/>
      <c r="M13" s="674"/>
      <c r="P13" s="669" t="s">
        <v>156</v>
      </c>
      <c r="Q13" s="671"/>
      <c r="R13" s="328"/>
      <c r="U13" s="742" t="s">
        <v>448</v>
      </c>
      <c r="V13" s="743"/>
      <c r="W13" s="167" t="s">
        <v>454</v>
      </c>
    </row>
    <row r="14" spans="2:29" ht="21" customHeight="1">
      <c r="B14" s="327"/>
      <c r="C14" s="190" t="s">
        <v>44</v>
      </c>
      <c r="D14" s="177">
        <v>335.94</v>
      </c>
      <c r="E14" s="339"/>
      <c r="F14" s="339"/>
      <c r="G14" s="347" t="s">
        <v>192</v>
      </c>
      <c r="H14" s="347" t="s">
        <v>194</v>
      </c>
      <c r="I14" s="347" t="s">
        <v>195</v>
      </c>
      <c r="J14" s="339"/>
      <c r="L14" s="672"/>
      <c r="M14" s="674"/>
      <c r="P14" s="672"/>
      <c r="Q14" s="674"/>
      <c r="R14" s="328"/>
      <c r="U14" s="740" t="s">
        <v>449</v>
      </c>
      <c r="V14" s="741"/>
      <c r="W14" s="177">
        <v>0</v>
      </c>
    </row>
    <row r="15" spans="2:29" ht="21" customHeight="1">
      <c r="B15" s="327"/>
      <c r="C15" s="188" t="s">
        <v>78</v>
      </c>
      <c r="D15" s="167">
        <v>576.20000000000005</v>
      </c>
      <c r="E15" s="339"/>
      <c r="F15" s="339"/>
      <c r="G15" s="192" t="s">
        <v>295</v>
      </c>
      <c r="H15" s="193">
        <v>750</v>
      </c>
      <c r="I15" s="348">
        <f>H15/12</f>
        <v>62.5</v>
      </c>
      <c r="J15" s="339"/>
      <c r="L15" s="672"/>
      <c r="M15" s="674"/>
      <c r="P15" s="672"/>
      <c r="Q15" s="674"/>
      <c r="R15" s="328"/>
      <c r="U15" s="742" t="s">
        <v>450</v>
      </c>
      <c r="V15" s="743"/>
      <c r="W15" s="167">
        <v>0</v>
      </c>
    </row>
    <row r="16" spans="2:29" ht="21" customHeight="1">
      <c r="B16" s="327"/>
      <c r="C16" s="190" t="s">
        <v>128</v>
      </c>
      <c r="D16" s="177">
        <v>314.39</v>
      </c>
      <c r="E16" s="339"/>
      <c r="F16" s="339"/>
      <c r="G16" s="192" t="s">
        <v>131</v>
      </c>
      <c r="H16" s="193">
        <v>7000</v>
      </c>
      <c r="I16" s="348">
        <f>H16/12</f>
        <v>583.33333333333337</v>
      </c>
      <c r="J16" s="339"/>
      <c r="L16" s="672"/>
      <c r="M16" s="674"/>
      <c r="P16" s="672"/>
      <c r="Q16" s="674"/>
      <c r="R16" s="328"/>
      <c r="U16" s="740" t="s">
        <v>452</v>
      </c>
      <c r="V16" s="741"/>
      <c r="W16" s="177">
        <v>250</v>
      </c>
    </row>
    <row r="17" spans="2:23" ht="21" customHeight="1">
      <c r="B17" s="327"/>
      <c r="C17" s="188" t="s">
        <v>129</v>
      </c>
      <c r="D17" s="167">
        <v>6.25</v>
      </c>
      <c r="E17" s="339"/>
      <c r="F17" s="339"/>
      <c r="G17" s="192" t="s">
        <v>290</v>
      </c>
      <c r="H17" s="193">
        <v>138</v>
      </c>
      <c r="I17" s="348">
        <f>H17/12</f>
        <v>11.5</v>
      </c>
      <c r="L17" s="678"/>
      <c r="M17" s="679"/>
      <c r="P17" s="678"/>
      <c r="Q17" s="679"/>
      <c r="R17" s="328"/>
      <c r="U17" s="742"/>
      <c r="V17" s="743"/>
      <c r="W17" s="167">
        <v>0</v>
      </c>
    </row>
    <row r="18" spans="2:23" ht="21" customHeight="1">
      <c r="B18" s="327"/>
      <c r="C18" s="190" t="s">
        <v>79</v>
      </c>
      <c r="D18" s="177">
        <v>500</v>
      </c>
      <c r="E18" s="339"/>
      <c r="F18" s="339"/>
      <c r="G18" s="192" t="s">
        <v>129</v>
      </c>
      <c r="H18" s="193">
        <v>75</v>
      </c>
      <c r="I18" s="348">
        <f>H18/12</f>
        <v>6.25</v>
      </c>
      <c r="M18" s="349"/>
      <c r="P18" s="350"/>
      <c r="Q18" s="350"/>
      <c r="R18" s="328"/>
      <c r="U18" s="740" t="s">
        <v>453</v>
      </c>
      <c r="V18" s="741"/>
      <c r="W18" s="177">
        <v>0</v>
      </c>
    </row>
    <row r="19" spans="2:23" ht="21" customHeight="1">
      <c r="B19" s="327"/>
      <c r="C19" s="188" t="s">
        <v>295</v>
      </c>
      <c r="D19" s="167">
        <v>62.5</v>
      </c>
      <c r="E19" s="339"/>
      <c r="F19" s="339"/>
      <c r="G19" s="192" t="s">
        <v>49</v>
      </c>
      <c r="H19" s="193">
        <v>0</v>
      </c>
      <c r="I19" s="351">
        <f>H19/12</f>
        <v>0</v>
      </c>
      <c r="K19" s="352"/>
      <c r="L19" s="349"/>
      <c r="M19" s="349"/>
      <c r="P19" s="353"/>
      <c r="Q19" s="353"/>
      <c r="R19" s="328"/>
      <c r="U19" s="742" t="s">
        <v>458</v>
      </c>
      <c r="V19" s="743"/>
      <c r="W19" s="167">
        <v>0</v>
      </c>
    </row>
    <row r="20" spans="2:23" ht="21" customHeight="1">
      <c r="B20" s="327"/>
      <c r="C20" s="190" t="s">
        <v>80</v>
      </c>
      <c r="D20" s="177">
        <v>9.58</v>
      </c>
      <c r="E20" s="339"/>
      <c r="F20" s="339"/>
      <c r="G20" s="138"/>
      <c r="H20" s="138"/>
      <c r="I20" s="138"/>
      <c r="L20" s="669" t="s">
        <v>281</v>
      </c>
      <c r="M20" s="671"/>
      <c r="P20" s="700" t="s">
        <v>189</v>
      </c>
      <c r="Q20" s="701"/>
      <c r="R20" s="328"/>
      <c r="U20" s="740" t="s">
        <v>459</v>
      </c>
      <c r="V20" s="741"/>
      <c r="W20" s="177">
        <v>0</v>
      </c>
    </row>
    <row r="21" spans="2:23" ht="21" customHeight="1">
      <c r="B21" s="327"/>
      <c r="C21" s="188" t="s">
        <v>81</v>
      </c>
      <c r="D21" s="167">
        <v>100</v>
      </c>
      <c r="E21" s="339"/>
      <c r="F21" s="339"/>
      <c r="G21" s="354"/>
      <c r="H21" s="339"/>
      <c r="I21" s="339"/>
      <c r="L21" s="672"/>
      <c r="M21" s="674"/>
      <c r="P21" s="702"/>
      <c r="Q21" s="703"/>
      <c r="R21" s="328"/>
      <c r="U21" s="742"/>
      <c r="V21" s="743"/>
      <c r="W21" s="167">
        <v>0</v>
      </c>
    </row>
    <row r="22" spans="2:23" ht="21" customHeight="1">
      <c r="B22" s="327"/>
      <c r="C22" s="190" t="s">
        <v>82</v>
      </c>
      <c r="D22" s="177">
        <v>200</v>
      </c>
      <c r="E22" s="339"/>
      <c r="F22" s="339"/>
      <c r="G22" s="347" t="s">
        <v>192</v>
      </c>
      <c r="H22" s="347" t="s">
        <v>300</v>
      </c>
      <c r="I22" s="347" t="s">
        <v>195</v>
      </c>
      <c r="L22" s="672"/>
      <c r="M22" s="674"/>
      <c r="P22" s="704" t="s">
        <v>429</v>
      </c>
      <c r="Q22" s="705"/>
      <c r="R22" s="328"/>
      <c r="U22" s="740"/>
      <c r="V22" s="741"/>
      <c r="W22" s="177">
        <v>0</v>
      </c>
    </row>
    <row r="23" spans="2:23" ht="21" customHeight="1">
      <c r="B23" s="327"/>
      <c r="C23" s="188" t="s">
        <v>130</v>
      </c>
      <c r="D23" s="167">
        <v>800</v>
      </c>
      <c r="E23" s="339"/>
      <c r="F23" s="339"/>
      <c r="G23" s="192" t="s">
        <v>44</v>
      </c>
      <c r="H23" s="193">
        <v>2015.65</v>
      </c>
      <c r="I23" s="348">
        <f>H23/6</f>
        <v>335.94166666666666</v>
      </c>
      <c r="L23" s="672"/>
      <c r="M23" s="674"/>
      <c r="P23" s="706"/>
      <c r="Q23" s="707"/>
      <c r="R23" s="328"/>
      <c r="U23" s="742"/>
      <c r="V23" s="743"/>
      <c r="W23" s="167">
        <v>0</v>
      </c>
    </row>
    <row r="24" spans="2:23" ht="21" customHeight="1">
      <c r="B24" s="327"/>
      <c r="C24" s="190" t="s">
        <v>83</v>
      </c>
      <c r="D24" s="177">
        <v>74</v>
      </c>
      <c r="E24" s="339"/>
      <c r="F24" s="339"/>
      <c r="G24" s="192" t="s">
        <v>49</v>
      </c>
      <c r="H24" s="193">
        <v>0</v>
      </c>
      <c r="I24" s="348">
        <f>H24/6</f>
        <v>0</v>
      </c>
      <c r="J24" s="353"/>
      <c r="K24" s="353"/>
      <c r="L24" s="672"/>
      <c r="M24" s="674"/>
      <c r="P24" s="706"/>
      <c r="Q24" s="707"/>
      <c r="R24" s="355"/>
      <c r="U24" s="740"/>
      <c r="V24" s="741"/>
      <c r="W24" s="177">
        <v>0</v>
      </c>
    </row>
    <row r="25" spans="2:23" ht="21" customHeight="1">
      <c r="B25" s="327"/>
      <c r="C25" s="188" t="s">
        <v>289</v>
      </c>
      <c r="D25" s="167">
        <v>11.5</v>
      </c>
      <c r="E25" s="339"/>
      <c r="F25" s="339"/>
      <c r="G25" s="192" t="s">
        <v>49</v>
      </c>
      <c r="H25" s="193">
        <v>0</v>
      </c>
      <c r="I25" s="348">
        <f>H25/6</f>
        <v>0</v>
      </c>
      <c r="J25" s="353"/>
      <c r="K25" s="353"/>
      <c r="L25" s="678"/>
      <c r="M25" s="679"/>
      <c r="P25" s="706"/>
      <c r="Q25" s="707"/>
      <c r="R25" s="328"/>
      <c r="U25" s="808"/>
      <c r="V25" s="809"/>
      <c r="W25" s="167">
        <v>0</v>
      </c>
    </row>
    <row r="26" spans="2:23" ht="21" customHeight="1">
      <c r="B26" s="327"/>
      <c r="C26" s="190" t="s">
        <v>131</v>
      </c>
      <c r="D26" s="177">
        <v>583.33000000000004</v>
      </c>
      <c r="E26" s="339"/>
      <c r="F26" s="339"/>
      <c r="G26" s="179" t="s">
        <v>49</v>
      </c>
      <c r="H26" s="180">
        <v>0</v>
      </c>
      <c r="I26" s="351">
        <f>H26/6</f>
        <v>0</v>
      </c>
      <c r="J26" s="353"/>
      <c r="K26" s="353"/>
      <c r="P26" s="706"/>
      <c r="Q26" s="707"/>
      <c r="R26" s="355"/>
      <c r="U26" s="359"/>
      <c r="V26" s="359"/>
      <c r="W26" s="359"/>
    </row>
    <row r="27" spans="2:23" ht="21" customHeight="1">
      <c r="B27" s="327"/>
      <c r="C27" s="188" t="s">
        <v>291</v>
      </c>
      <c r="D27" s="167">
        <v>60</v>
      </c>
      <c r="E27" s="339"/>
      <c r="F27" s="339"/>
      <c r="G27" s="354"/>
      <c r="H27" s="339"/>
      <c r="I27" s="339"/>
      <c r="J27" s="353"/>
      <c r="K27" s="353"/>
      <c r="L27" s="124"/>
      <c r="P27" s="706"/>
      <c r="Q27" s="707"/>
      <c r="R27" s="355"/>
    </row>
    <row r="28" spans="2:23" ht="21" customHeight="1">
      <c r="B28" s="327"/>
      <c r="C28" s="190" t="s">
        <v>84</v>
      </c>
      <c r="D28" s="177">
        <v>13</v>
      </c>
      <c r="E28" s="339"/>
      <c r="F28" s="339"/>
      <c r="G28" s="354"/>
      <c r="H28" s="339"/>
      <c r="I28" s="339"/>
      <c r="J28" s="353"/>
      <c r="K28" s="353"/>
      <c r="L28" s="714">
        <f>IF(L8="?",0,L8*M28)</f>
        <v>0</v>
      </c>
      <c r="M28" s="356">
        <v>0.6</v>
      </c>
      <c r="P28" s="706"/>
      <c r="Q28" s="707"/>
      <c r="R28" s="355"/>
    </row>
    <row r="29" spans="2:23" ht="21" customHeight="1">
      <c r="B29" s="327"/>
      <c r="C29" s="188" t="s">
        <v>49</v>
      </c>
      <c r="D29" s="167">
        <v>0</v>
      </c>
      <c r="E29" s="339"/>
      <c r="F29" s="339"/>
      <c r="G29" s="347" t="s">
        <v>192</v>
      </c>
      <c r="H29" s="347" t="s">
        <v>197</v>
      </c>
      <c r="I29" s="347" t="s">
        <v>195</v>
      </c>
      <c r="J29" s="353"/>
      <c r="K29" s="353"/>
      <c r="L29" s="715"/>
      <c r="M29" s="357" t="s">
        <v>86</v>
      </c>
      <c r="O29" s="358"/>
      <c r="P29" s="706"/>
      <c r="Q29" s="707"/>
      <c r="R29" s="355"/>
    </row>
    <row r="30" spans="2:23" ht="21" customHeight="1">
      <c r="B30" s="327"/>
      <c r="C30" s="190" t="s">
        <v>49</v>
      </c>
      <c r="D30" s="189">
        <v>0</v>
      </c>
      <c r="E30" s="339"/>
      <c r="F30" s="339"/>
      <c r="G30" s="192" t="s">
        <v>84</v>
      </c>
      <c r="H30" s="193">
        <v>39</v>
      </c>
      <c r="I30" s="348">
        <f>H30/3</f>
        <v>13</v>
      </c>
      <c r="J30" s="353"/>
      <c r="K30" s="353"/>
      <c r="M30" s="138"/>
      <c r="P30" s="706"/>
      <c r="Q30" s="707"/>
      <c r="R30" s="328"/>
      <c r="U30" s="684" t="s">
        <v>439</v>
      </c>
      <c r="V30" s="685"/>
      <c r="W30" s="686"/>
    </row>
    <row r="31" spans="2:23" ht="21" customHeight="1">
      <c r="B31" s="327"/>
      <c r="C31" s="527" t="s">
        <v>293</v>
      </c>
      <c r="D31" s="528">
        <f>D101</f>
        <v>200</v>
      </c>
      <c r="E31" s="339"/>
      <c r="F31" s="339"/>
      <c r="G31" s="192" t="s">
        <v>291</v>
      </c>
      <c r="H31" s="193">
        <v>180</v>
      </c>
      <c r="I31" s="348">
        <f t="shared" ref="I31:I33" si="0">H31/3</f>
        <v>60</v>
      </c>
      <c r="J31" s="353"/>
      <c r="K31" s="353"/>
      <c r="L31" s="714">
        <f>IF(L8="?",0, L8*M31)</f>
        <v>0</v>
      </c>
      <c r="M31" s="356">
        <f>SUM(M35:M40)</f>
        <v>0.39999999999999997</v>
      </c>
      <c r="P31" s="706"/>
      <c r="Q31" s="707"/>
      <c r="R31" s="328"/>
      <c r="U31" s="723"/>
      <c r="V31" s="760"/>
      <c r="W31" s="724"/>
    </row>
    <row r="32" spans="2:23" ht="21" customHeight="1">
      <c r="B32" s="327"/>
      <c r="C32" s="359"/>
      <c r="D32" s="693">
        <f>SUM(D9:D31)</f>
        <v>6438.35</v>
      </c>
      <c r="G32" s="192" t="s">
        <v>49</v>
      </c>
      <c r="H32" s="193">
        <v>0</v>
      </c>
      <c r="I32" s="348">
        <f t="shared" si="0"/>
        <v>0</v>
      </c>
      <c r="L32" s="715"/>
      <c r="M32" s="357" t="s">
        <v>87</v>
      </c>
      <c r="P32" s="706"/>
      <c r="Q32" s="707"/>
      <c r="R32" s="328"/>
      <c r="U32" s="626"/>
      <c r="V32" s="626"/>
      <c r="W32" s="801">
        <f>SUM(BE63,BS63,CG63)</f>
        <v>2500</v>
      </c>
    </row>
    <row r="33" spans="2:24" ht="28" customHeight="1" thickBot="1">
      <c r="B33" s="327"/>
      <c r="D33" s="694"/>
      <c r="G33" s="179" t="s">
        <v>49</v>
      </c>
      <c r="H33" s="180">
        <v>0</v>
      </c>
      <c r="I33" s="351">
        <f t="shared" si="0"/>
        <v>0</v>
      </c>
      <c r="L33" s="757" t="s">
        <v>392</v>
      </c>
      <c r="M33" s="758"/>
      <c r="P33" s="706"/>
      <c r="Q33" s="707"/>
      <c r="R33" s="328"/>
      <c r="U33" s="805" t="s">
        <v>440</v>
      </c>
      <c r="V33" s="805"/>
      <c r="W33" s="802"/>
    </row>
    <row r="34" spans="2:24" ht="21" customHeight="1" thickTop="1">
      <c r="B34" s="327"/>
      <c r="D34" s="360"/>
      <c r="L34" s="759"/>
      <c r="M34" s="759"/>
      <c r="P34" s="706"/>
      <c r="Q34" s="707"/>
      <c r="R34" s="328"/>
      <c r="U34" s="627"/>
      <c r="V34" s="627"/>
      <c r="W34" s="803">
        <f>SUM(BE65,BS65,CG65)</f>
        <v>3.7499999999999999E-2</v>
      </c>
      <c r="X34" s="90"/>
    </row>
    <row r="35" spans="2:24" ht="28" customHeight="1">
      <c r="B35" s="327"/>
      <c r="L35" s="667">
        <f>IF(L8="?",0,L8*M35)</f>
        <v>0</v>
      </c>
      <c r="M35" s="356">
        <f>I112</f>
        <v>0.25</v>
      </c>
      <c r="P35" s="706"/>
      <c r="Q35" s="707"/>
      <c r="R35" s="328"/>
      <c r="U35" s="805" t="s">
        <v>441</v>
      </c>
      <c r="V35" s="805"/>
      <c r="W35" s="804"/>
    </row>
    <row r="36" spans="2:24" ht="28" customHeight="1">
      <c r="B36" s="327"/>
      <c r="C36" s="361" t="s">
        <v>253</v>
      </c>
      <c r="D36" s="362">
        <f>Info!L11</f>
        <v>2025</v>
      </c>
      <c r="G36" s="669" t="s">
        <v>286</v>
      </c>
      <c r="H36" s="670"/>
      <c r="I36" s="671"/>
      <c r="L36" s="667"/>
      <c r="M36" s="365" t="s">
        <v>185</v>
      </c>
      <c r="P36" s="706"/>
      <c r="Q36" s="707"/>
      <c r="R36" s="328"/>
      <c r="U36" s="627"/>
      <c r="V36" s="627"/>
      <c r="W36" s="801">
        <f>SUM(BE71,BS71,CG71)</f>
        <v>177.58</v>
      </c>
    </row>
    <row r="37" spans="2:24" ht="28" customHeight="1">
      <c r="B37" s="327"/>
      <c r="C37" s="363">
        <f>D32</f>
        <v>6438.35</v>
      </c>
      <c r="D37" s="364" t="s">
        <v>38</v>
      </c>
      <c r="E37" s="367"/>
      <c r="G37" s="672"/>
      <c r="H37" s="673"/>
      <c r="I37" s="674"/>
      <c r="L37" s="667">
        <f>IF(L8="?",0,L8*M37)</f>
        <v>0</v>
      </c>
      <c r="M37" s="356">
        <f>I113</f>
        <v>0.1</v>
      </c>
      <c r="P37" s="706"/>
      <c r="Q37" s="707"/>
      <c r="R37" s="328"/>
      <c r="U37" s="805" t="s">
        <v>412</v>
      </c>
      <c r="V37" s="805"/>
      <c r="W37" s="802"/>
    </row>
    <row r="38" spans="2:24" ht="28" customHeight="1">
      <c r="B38" s="327"/>
      <c r="C38" s="366">
        <v>12</v>
      </c>
      <c r="D38" s="340" t="s">
        <v>50</v>
      </c>
      <c r="G38" s="672"/>
      <c r="H38" s="673"/>
      <c r="I38" s="674"/>
      <c r="L38" s="667"/>
      <c r="M38" s="365" t="s">
        <v>186</v>
      </c>
      <c r="P38" s="706"/>
      <c r="Q38" s="707"/>
      <c r="R38" s="328"/>
      <c r="U38" s="627"/>
      <c r="V38" s="627"/>
      <c r="W38" s="801">
        <f>SUM(BE73,BS73,CG73)</f>
        <v>2255.58</v>
      </c>
    </row>
    <row r="39" spans="2:24" ht="28" customHeight="1">
      <c r="B39" s="327"/>
      <c r="C39" s="693">
        <f>C37*C38</f>
        <v>77260.200000000012</v>
      </c>
      <c r="D39" s="359"/>
      <c r="G39" s="672"/>
      <c r="H39" s="673"/>
      <c r="I39" s="674"/>
      <c r="L39" s="667">
        <f>IF(L8="?",0, L8*M39)</f>
        <v>0</v>
      </c>
      <c r="M39" s="356">
        <f>I114</f>
        <v>0.05</v>
      </c>
      <c r="P39" s="706"/>
      <c r="Q39" s="707"/>
      <c r="R39" s="328"/>
      <c r="U39" s="805" t="s">
        <v>442</v>
      </c>
      <c r="V39" s="805"/>
      <c r="W39" s="802"/>
    </row>
    <row r="40" spans="2:24" ht="28" customHeight="1" thickBot="1">
      <c r="B40" s="327"/>
      <c r="C40" s="694"/>
      <c r="E40" s="138"/>
      <c r="G40" s="675"/>
      <c r="H40" s="676"/>
      <c r="I40" s="677"/>
      <c r="L40" s="667"/>
      <c r="M40" s="365" t="s">
        <v>187</v>
      </c>
      <c r="P40" s="706"/>
      <c r="Q40" s="707"/>
      <c r="R40" s="328"/>
      <c r="U40" s="281" t="s">
        <v>443</v>
      </c>
    </row>
    <row r="41" spans="2:24" ht="21" customHeight="1" thickTop="1">
      <c r="B41" s="327"/>
      <c r="G41" s="349"/>
      <c r="H41" s="349"/>
      <c r="I41" s="349"/>
      <c r="P41" s="708"/>
      <c r="Q41" s="709"/>
      <c r="R41" s="328"/>
    </row>
    <row r="42" spans="2:24" ht="21" customHeight="1">
      <c r="B42" s="327"/>
      <c r="G42" s="353"/>
      <c r="H42" s="353"/>
      <c r="R42" s="328"/>
    </row>
    <row r="43" spans="2:24" ht="21" customHeight="1">
      <c r="B43" s="327"/>
      <c r="G43" s="353"/>
      <c r="H43" s="353"/>
      <c r="R43" s="328"/>
    </row>
    <row r="44" spans="2:24" ht="21" customHeight="1">
      <c r="B44" s="374"/>
      <c r="E44" s="373"/>
      <c r="F44" s="373"/>
      <c r="G44" s="373"/>
      <c r="H44" s="373"/>
      <c r="I44" s="373"/>
      <c r="J44" s="373"/>
      <c r="K44" s="373"/>
      <c r="L44" s="373"/>
      <c r="M44" s="373"/>
      <c r="N44" s="373"/>
      <c r="O44" s="373"/>
      <c r="P44" s="373"/>
      <c r="Q44" s="373"/>
      <c r="R44" s="375"/>
    </row>
    <row r="45" spans="2:24" ht="21" customHeight="1">
      <c r="B45" s="374"/>
      <c r="C45" s="373"/>
      <c r="D45" s="373"/>
      <c r="E45" s="373"/>
      <c r="F45" s="373"/>
      <c r="G45" s="378" t="s">
        <v>272</v>
      </c>
      <c r="H45" s="377" t="s">
        <v>271</v>
      </c>
      <c r="I45" s="373"/>
      <c r="J45" s="373"/>
      <c r="K45" s="373"/>
      <c r="L45" s="373"/>
      <c r="M45" s="373"/>
      <c r="N45" s="373"/>
      <c r="O45" s="373"/>
      <c r="P45" s="373"/>
      <c r="Q45" s="373"/>
      <c r="R45" s="375"/>
    </row>
    <row r="46" spans="2:24" ht="21" customHeight="1">
      <c r="B46" s="374"/>
      <c r="C46" s="373"/>
      <c r="D46" s="373"/>
      <c r="E46" s="373"/>
      <c r="F46" s="373"/>
      <c r="G46" s="373"/>
      <c r="H46" s="373"/>
      <c r="I46" s="373"/>
      <c r="J46" s="373"/>
      <c r="K46" s="373"/>
      <c r="L46" s="373"/>
      <c r="M46" s="373"/>
      <c r="N46" s="373"/>
      <c r="O46" s="373"/>
      <c r="P46" s="373"/>
      <c r="Q46" s="373"/>
      <c r="R46" s="375"/>
    </row>
    <row r="47" spans="2:24" ht="21" customHeight="1">
      <c r="B47" s="374"/>
      <c r="C47" s="373"/>
      <c r="D47" s="373"/>
      <c r="E47" s="373"/>
      <c r="F47" s="373"/>
      <c r="G47" s="373"/>
      <c r="H47" s="373"/>
      <c r="I47" s="373"/>
      <c r="J47" s="373"/>
      <c r="K47" s="373"/>
      <c r="L47" s="373"/>
      <c r="M47" s="373"/>
      <c r="N47" s="373"/>
      <c r="O47" s="373"/>
      <c r="P47" s="373"/>
      <c r="Q47" s="373"/>
      <c r="R47" s="375"/>
    </row>
    <row r="48" spans="2:24" ht="21" customHeight="1">
      <c r="B48" s="368"/>
      <c r="C48" s="369"/>
      <c r="D48" s="369"/>
      <c r="E48" s="369"/>
      <c r="F48" s="369"/>
      <c r="G48" s="369"/>
      <c r="H48" s="369"/>
      <c r="I48" s="369"/>
      <c r="J48" s="369"/>
      <c r="K48" s="369"/>
      <c r="L48" s="369"/>
      <c r="M48" s="369"/>
      <c r="N48" s="369"/>
      <c r="O48" s="369"/>
      <c r="P48" s="369"/>
      <c r="Q48" s="369"/>
      <c r="R48" s="370"/>
    </row>
    <row r="49" spans="2:96" ht="21" customHeight="1" thickBot="1">
      <c r="B49" s="371"/>
      <c r="C49" s="372"/>
      <c r="D49" s="372"/>
      <c r="E49" s="372"/>
      <c r="F49" s="372"/>
      <c r="G49" s="372"/>
      <c r="H49" s="372"/>
      <c r="I49" s="372"/>
      <c r="J49" s="372"/>
      <c r="K49" s="372"/>
      <c r="L49" s="372"/>
      <c r="M49" s="372"/>
      <c r="N49" s="372"/>
      <c r="O49" s="372"/>
      <c r="P49" s="372"/>
      <c r="Q49" s="372"/>
      <c r="R49" s="616" t="str">
        <f>Info!O48</f>
        <v>Copyright © 2025 Clem Harrod. All rights reserved. ISBN: 978-1-7347452-6-9</v>
      </c>
    </row>
    <row r="50" spans="2:96" ht="21" customHeight="1" thickTop="1"/>
    <row r="51" spans="2:96" ht="21" customHeight="1"/>
    <row r="52" spans="2:96" ht="21" customHeight="1"/>
    <row r="53" spans="2:96" ht="21" customHeight="1"/>
    <row r="54" spans="2:96" ht="21" customHeight="1"/>
    <row r="55" spans="2:96" ht="21" customHeight="1"/>
    <row r="56" spans="2:96" ht="21" customHeight="1">
      <c r="C56" s="720" t="s">
        <v>292</v>
      </c>
      <c r="D56" s="682">
        <f>Info!L11</f>
        <v>2025</v>
      </c>
      <c r="E56" s="530"/>
      <c r="F56" s="530"/>
      <c r="G56" s="684" t="s">
        <v>294</v>
      </c>
      <c r="H56" s="685"/>
      <c r="I56" s="686"/>
      <c r="J56" s="531"/>
      <c r="K56" s="531"/>
      <c r="L56" s="684" t="s">
        <v>296</v>
      </c>
      <c r="M56" s="685"/>
      <c r="N56" s="686"/>
      <c r="X56" s="684" t="s">
        <v>307</v>
      </c>
      <c r="Y56" s="685"/>
      <c r="Z56" s="685"/>
      <c r="AA56" s="686"/>
      <c r="AG56" s="684" t="s">
        <v>389</v>
      </c>
      <c r="AH56" s="685"/>
      <c r="AI56" s="686"/>
      <c r="AT56" s="684" t="s">
        <v>408</v>
      </c>
      <c r="AU56" s="685"/>
      <c r="AV56" s="685"/>
      <c r="AW56" s="685"/>
      <c r="AX56" s="685"/>
      <c r="AY56" s="685"/>
      <c r="AZ56" s="685"/>
      <c r="BA56" s="685"/>
      <c r="BB56" s="686"/>
      <c r="CJ56" s="684" t="s">
        <v>439</v>
      </c>
      <c r="CK56" s="686"/>
      <c r="CL56" s="624"/>
      <c r="CM56" s="624"/>
      <c r="CN56" s="624"/>
      <c r="CO56" s="624"/>
      <c r="CP56" s="624"/>
      <c r="CQ56" s="624"/>
      <c r="CR56" s="624"/>
    </row>
    <row r="57" spans="2:96" ht="21" customHeight="1">
      <c r="C57" s="721"/>
      <c r="D57" s="683"/>
      <c r="E57" s="530"/>
      <c r="F57" s="530"/>
      <c r="G57" s="687"/>
      <c r="H57" s="688"/>
      <c r="I57" s="689"/>
      <c r="J57" s="531"/>
      <c r="K57" s="531"/>
      <c r="L57" s="723"/>
      <c r="M57" s="688"/>
      <c r="N57" s="724"/>
      <c r="X57" s="723"/>
      <c r="Y57" s="688"/>
      <c r="Z57" s="688"/>
      <c r="AA57" s="724"/>
      <c r="AG57" s="723"/>
      <c r="AH57" s="688"/>
      <c r="AI57" s="724"/>
      <c r="AT57" s="723"/>
      <c r="AU57" s="760"/>
      <c r="AV57" s="760"/>
      <c r="AW57" s="760"/>
      <c r="AX57" s="760"/>
      <c r="AY57" s="760"/>
      <c r="AZ57" s="760"/>
      <c r="BA57" s="688"/>
      <c r="BB57" s="724"/>
      <c r="CJ57" s="723"/>
      <c r="CK57" s="724"/>
      <c r="CL57" s="624"/>
      <c r="CM57" s="624"/>
      <c r="CN57" s="624"/>
      <c r="CO57" s="624"/>
      <c r="CP57" s="624"/>
      <c r="CQ57" s="624"/>
      <c r="CR57" s="624"/>
    </row>
    <row r="58" spans="2:96" ht="21" customHeight="1">
      <c r="C58" s="333" t="s">
        <v>192</v>
      </c>
      <c r="D58" s="334" t="s">
        <v>193</v>
      </c>
      <c r="G58" s="335" t="s">
        <v>193</v>
      </c>
      <c r="H58" s="695"/>
      <c r="I58" s="695"/>
      <c r="L58" s="536" t="s">
        <v>310</v>
      </c>
      <c r="M58" s="347" t="s">
        <v>193</v>
      </c>
      <c r="N58" s="347" t="s">
        <v>297</v>
      </c>
      <c r="P58" s="536" t="s">
        <v>295</v>
      </c>
      <c r="Q58" s="347" t="s">
        <v>193</v>
      </c>
      <c r="R58" s="347" t="s">
        <v>297</v>
      </c>
      <c r="T58" s="536" t="s">
        <v>291</v>
      </c>
      <c r="U58" s="347" t="s">
        <v>193</v>
      </c>
      <c r="V58" s="347" t="s">
        <v>297</v>
      </c>
      <c r="X58" s="550" t="s">
        <v>308</v>
      </c>
      <c r="Y58" s="555" t="s">
        <v>305</v>
      </c>
      <c r="Z58" s="555" t="s">
        <v>304</v>
      </c>
      <c r="AA58" s="555" t="s">
        <v>301</v>
      </c>
      <c r="AB58" s="553" t="s">
        <v>306</v>
      </c>
      <c r="AC58" s="554" t="s">
        <v>319</v>
      </c>
      <c r="AD58" s="554" t="s">
        <v>196</v>
      </c>
      <c r="AE58" s="554" t="s">
        <v>197</v>
      </c>
      <c r="AF58" s="554" t="s">
        <v>306</v>
      </c>
      <c r="AG58" s="536" t="s">
        <v>41</v>
      </c>
      <c r="AH58" s="347" t="s">
        <v>193</v>
      </c>
      <c r="AI58" s="347" t="s">
        <v>297</v>
      </c>
      <c r="AK58" s="536" t="s">
        <v>388</v>
      </c>
      <c r="AL58" s="347" t="s">
        <v>193</v>
      </c>
      <c r="AM58" s="347" t="s">
        <v>297</v>
      </c>
      <c r="AO58" s="536" t="s">
        <v>128</v>
      </c>
      <c r="AP58" s="347" t="s">
        <v>193</v>
      </c>
      <c r="AQ58" s="347" t="s">
        <v>297</v>
      </c>
      <c r="AT58" s="581" t="s">
        <v>407</v>
      </c>
      <c r="AU58" s="581" t="s">
        <v>414</v>
      </c>
      <c r="AV58" s="581"/>
      <c r="AW58" s="581"/>
      <c r="AX58" s="581"/>
      <c r="AY58" s="581"/>
      <c r="AZ58" s="581"/>
      <c r="BA58" s="347" t="s">
        <v>193</v>
      </c>
      <c r="BB58" s="347" t="s">
        <v>297</v>
      </c>
      <c r="BH58" s="581" t="s">
        <v>407</v>
      </c>
      <c r="BI58" s="581" t="s">
        <v>414</v>
      </c>
      <c r="BJ58" s="581"/>
      <c r="BK58" s="581"/>
      <c r="BL58" s="581"/>
      <c r="BM58" s="581"/>
      <c r="BN58" s="581"/>
      <c r="BO58" s="347" t="s">
        <v>193</v>
      </c>
      <c r="BP58" s="347" t="s">
        <v>297</v>
      </c>
      <c r="BV58" s="581" t="s">
        <v>407</v>
      </c>
      <c r="BW58" s="581" t="s">
        <v>414</v>
      </c>
      <c r="BX58" s="581"/>
      <c r="BY58" s="581"/>
      <c r="BZ58" s="581"/>
      <c r="CA58" s="581"/>
      <c r="CB58" s="581"/>
      <c r="CC58" s="347" t="s">
        <v>193</v>
      </c>
      <c r="CD58" s="347" t="s">
        <v>297</v>
      </c>
      <c r="CJ58" s="584"/>
      <c r="CK58" s="798">
        <f>SUM(BE63,BS63,CG63)</f>
        <v>2500</v>
      </c>
    </row>
    <row r="59" spans="2:96" ht="21" customHeight="1">
      <c r="C59" s="188" t="s">
        <v>387</v>
      </c>
      <c r="D59" s="166">
        <v>200</v>
      </c>
      <c r="E59" s="339"/>
      <c r="F59" s="339"/>
      <c r="G59" s="189">
        <v>1000</v>
      </c>
      <c r="H59" s="549" t="s">
        <v>53</v>
      </c>
      <c r="I59" s="341"/>
      <c r="L59" s="538" t="s">
        <v>32</v>
      </c>
      <c r="M59" s="533">
        <v>583.33000000000004</v>
      </c>
      <c r="N59" s="532">
        <v>45660</v>
      </c>
      <c r="P59" s="538" t="s">
        <v>32</v>
      </c>
      <c r="Q59" s="533">
        <v>62.5</v>
      </c>
      <c r="R59" s="532">
        <v>45660</v>
      </c>
      <c r="T59" s="538" t="s">
        <v>32</v>
      </c>
      <c r="U59" s="533">
        <v>60</v>
      </c>
      <c r="V59" s="532">
        <v>45660</v>
      </c>
      <c r="X59" s="551" t="s">
        <v>309</v>
      </c>
      <c r="Y59" s="556" t="s">
        <v>312</v>
      </c>
      <c r="Z59" s="556" t="s">
        <v>312</v>
      </c>
      <c r="AA59" s="556" t="s">
        <v>312</v>
      </c>
      <c r="AB59" s="554"/>
      <c r="AC59" s="554"/>
      <c r="AD59" s="554"/>
      <c r="AE59" s="554"/>
      <c r="AF59" s="554"/>
      <c r="AG59" s="538" t="s">
        <v>32</v>
      </c>
      <c r="AH59" s="533">
        <v>0</v>
      </c>
      <c r="AI59" s="532" t="s">
        <v>147</v>
      </c>
      <c r="AK59" s="538" t="s">
        <v>32</v>
      </c>
      <c r="AL59" s="533">
        <v>0</v>
      </c>
      <c r="AM59" s="532" t="s">
        <v>147</v>
      </c>
      <c r="AO59" s="538" t="s">
        <v>32</v>
      </c>
      <c r="AP59" s="533">
        <v>0</v>
      </c>
      <c r="AQ59" s="532" t="s">
        <v>147</v>
      </c>
      <c r="AT59" s="763" t="s">
        <v>436</v>
      </c>
      <c r="AU59" s="769" t="s">
        <v>437</v>
      </c>
      <c r="AV59" s="789" t="s">
        <v>422</v>
      </c>
      <c r="AW59" s="763" t="s">
        <v>421</v>
      </c>
      <c r="AX59" s="763"/>
      <c r="AY59" s="787" t="s">
        <v>430</v>
      </c>
      <c r="AZ59" s="787"/>
      <c r="BA59" s="765">
        <v>2500</v>
      </c>
      <c r="BB59" s="767">
        <v>45658</v>
      </c>
      <c r="BH59" s="763" t="s">
        <v>426</v>
      </c>
      <c r="BI59" s="769" t="s">
        <v>147</v>
      </c>
      <c r="BJ59" s="789" t="s">
        <v>422</v>
      </c>
      <c r="BK59" s="763" t="s">
        <v>421</v>
      </c>
      <c r="BL59" s="763"/>
      <c r="BM59" s="787" t="s">
        <v>430</v>
      </c>
      <c r="BN59" s="787"/>
      <c r="BO59" s="797">
        <v>0</v>
      </c>
      <c r="BP59" s="767" t="s">
        <v>147</v>
      </c>
      <c r="BV59" s="763" t="s">
        <v>427</v>
      </c>
      <c r="BW59" s="769" t="s">
        <v>147</v>
      </c>
      <c r="BX59" s="789" t="s">
        <v>422</v>
      </c>
      <c r="BY59" s="763" t="s">
        <v>421</v>
      </c>
      <c r="BZ59" s="763"/>
      <c r="CA59" s="787" t="s">
        <v>430</v>
      </c>
      <c r="CB59" s="787"/>
      <c r="CC59" s="797">
        <v>0</v>
      </c>
      <c r="CD59" s="767" t="s">
        <v>147</v>
      </c>
      <c r="CJ59" s="585" t="s">
        <v>440</v>
      </c>
      <c r="CK59" s="776"/>
    </row>
    <row r="60" spans="2:96" ht="21" customHeight="1">
      <c r="C60" s="190"/>
      <c r="D60" s="177">
        <v>0</v>
      </c>
      <c r="E60" s="339"/>
      <c r="F60" s="339"/>
      <c r="G60" s="191">
        <v>12</v>
      </c>
      <c r="H60" s="722" t="s">
        <v>311</v>
      </c>
      <c r="I60" s="722"/>
      <c r="L60" s="538" t="s">
        <v>33</v>
      </c>
      <c r="M60" s="533">
        <v>583.33000000000004</v>
      </c>
      <c r="N60" s="532">
        <v>45691</v>
      </c>
      <c r="P60" s="538" t="s">
        <v>33</v>
      </c>
      <c r="Q60" s="533">
        <v>62.5</v>
      </c>
      <c r="R60" s="532">
        <v>45691</v>
      </c>
      <c r="T60" s="538" t="s">
        <v>33</v>
      </c>
      <c r="U60" s="533">
        <v>60</v>
      </c>
      <c r="V60" s="532">
        <v>45691</v>
      </c>
      <c r="X60" s="576" t="str">
        <f>L58</f>
        <v>Roth IRA</v>
      </c>
      <c r="Y60" s="574">
        <f>IF(L73=Y58, M72,"-")</f>
        <v>2333.3200000000002</v>
      </c>
      <c r="Z60" s="574" t="str">
        <f>IF(L73=Z58, M72,"-")</f>
        <v>-</v>
      </c>
      <c r="AA60" s="574" t="str">
        <f>IF(L73=AA58, M72,"-")</f>
        <v>-</v>
      </c>
      <c r="AG60" s="538" t="s">
        <v>33</v>
      </c>
      <c r="AH60" s="533">
        <v>304.8</v>
      </c>
      <c r="AI60" s="532">
        <v>45328</v>
      </c>
      <c r="AK60" s="538" t="s">
        <v>33</v>
      </c>
      <c r="AL60" s="533">
        <v>0</v>
      </c>
      <c r="AM60" s="532" t="s">
        <v>147</v>
      </c>
      <c r="AO60" s="538" t="s">
        <v>33</v>
      </c>
      <c r="AP60" s="533">
        <v>0</v>
      </c>
      <c r="AQ60" s="532" t="s">
        <v>147</v>
      </c>
      <c r="AT60" s="764"/>
      <c r="AU60" s="770"/>
      <c r="AV60" s="790"/>
      <c r="AW60" s="764"/>
      <c r="AX60" s="764"/>
      <c r="AY60" s="788"/>
      <c r="AZ60" s="788"/>
      <c r="BA60" s="766"/>
      <c r="BB60" s="768"/>
      <c r="BH60" s="764"/>
      <c r="BI60" s="770"/>
      <c r="BJ60" s="790"/>
      <c r="BK60" s="764"/>
      <c r="BL60" s="764"/>
      <c r="BM60" s="788"/>
      <c r="BN60" s="788"/>
      <c r="BO60" s="766"/>
      <c r="BP60" s="768"/>
      <c r="BV60" s="764"/>
      <c r="BW60" s="770"/>
      <c r="BX60" s="790"/>
      <c r="BY60" s="764"/>
      <c r="BZ60" s="764"/>
      <c r="CA60" s="788"/>
      <c r="CB60" s="788"/>
      <c r="CC60" s="766"/>
      <c r="CD60" s="768"/>
      <c r="CJ60" s="589"/>
      <c r="CK60" s="777">
        <f>SUM(BE65,BS65,CG65)</f>
        <v>3.7499999999999999E-2</v>
      </c>
    </row>
    <row r="61" spans="2:96" ht="21" customHeight="1" thickBot="1">
      <c r="C61" s="188"/>
      <c r="D61" s="167">
        <v>0</v>
      </c>
      <c r="E61" s="339"/>
      <c r="F61" s="339"/>
      <c r="G61" s="344">
        <f>G59/G60</f>
        <v>83.333333333333329</v>
      </c>
      <c r="H61" s="345"/>
      <c r="I61" s="345"/>
      <c r="L61" s="538" t="s">
        <v>34</v>
      </c>
      <c r="M61" s="533">
        <v>583.33000000000004</v>
      </c>
      <c r="N61" s="532">
        <v>45719</v>
      </c>
      <c r="P61" s="538" t="s">
        <v>34</v>
      </c>
      <c r="Q61" s="533">
        <v>62.5</v>
      </c>
      <c r="R61" s="532">
        <v>45719</v>
      </c>
      <c r="T61" s="538" t="s">
        <v>34</v>
      </c>
      <c r="U61" s="533">
        <v>60</v>
      </c>
      <c r="V61" s="532">
        <v>45719</v>
      </c>
      <c r="X61" s="577" t="str">
        <f>P58</f>
        <v>Annual Tax Filing Fees</v>
      </c>
      <c r="Y61" s="575">
        <f>IF(P73=Y58, Q72,"-")</f>
        <v>250.1</v>
      </c>
      <c r="Z61" s="575" t="str">
        <f>IF(P73=Z58, Q72,"-")</f>
        <v>-</v>
      </c>
      <c r="AA61" s="575" t="str">
        <f>IF(P73=AA58, Q72,"-")</f>
        <v>-</v>
      </c>
      <c r="AG61" s="538" t="s">
        <v>34</v>
      </c>
      <c r="AH61" s="533">
        <v>78.19</v>
      </c>
      <c r="AI61" s="532">
        <v>45357</v>
      </c>
      <c r="AK61" s="538" t="s">
        <v>34</v>
      </c>
      <c r="AL61" s="533">
        <v>0</v>
      </c>
      <c r="AM61" s="532" t="s">
        <v>147</v>
      </c>
      <c r="AO61" s="538" t="s">
        <v>34</v>
      </c>
      <c r="AP61" s="533">
        <v>0</v>
      </c>
      <c r="AQ61" s="573" t="s">
        <v>147</v>
      </c>
      <c r="AT61" s="598" t="s">
        <v>423</v>
      </c>
      <c r="AU61" s="599" t="s">
        <v>147</v>
      </c>
      <c r="AV61" s="586" t="s">
        <v>410</v>
      </c>
      <c r="AW61" s="601">
        <v>-74</v>
      </c>
      <c r="AX61" s="771" t="str">
        <f>IF(AW61+AW62=0, "", "?")</f>
        <v/>
      </c>
      <c r="AY61" s="588"/>
      <c r="AZ61" s="587"/>
      <c r="BA61" s="663">
        <f>AW63+AY64</f>
        <v>-43.61</v>
      </c>
      <c r="BB61" s="578">
        <v>45682</v>
      </c>
      <c r="BD61" s="579" t="s">
        <v>420</v>
      </c>
      <c r="BE61" s="580"/>
      <c r="BH61" s="598" t="s">
        <v>425</v>
      </c>
      <c r="BI61" s="599" t="s">
        <v>147</v>
      </c>
      <c r="BJ61" s="586" t="s">
        <v>410</v>
      </c>
      <c r="BK61" s="601"/>
      <c r="BL61" s="771" t="str">
        <f>IF(BK61+BK62=0, "", "?")</f>
        <v/>
      </c>
      <c r="BM61" s="588"/>
      <c r="BN61" s="587"/>
      <c r="BO61" s="663">
        <f>BK63+BM64</f>
        <v>0</v>
      </c>
      <c r="BP61" s="578" t="s">
        <v>147</v>
      </c>
      <c r="BR61" s="579" t="s">
        <v>420</v>
      </c>
      <c r="BS61" s="580"/>
      <c r="BV61" s="598" t="s">
        <v>425</v>
      </c>
      <c r="BW61" s="599" t="s">
        <v>147</v>
      </c>
      <c r="BX61" s="586" t="s">
        <v>410</v>
      </c>
      <c r="BY61" s="601"/>
      <c r="BZ61" s="771" t="str">
        <f>IF(BY61+BY62=0, "", "?")</f>
        <v/>
      </c>
      <c r="CA61" s="588"/>
      <c r="CB61" s="587"/>
      <c r="CC61" s="663">
        <f>BY63+CA64</f>
        <v>0</v>
      </c>
      <c r="CD61" s="578" t="s">
        <v>147</v>
      </c>
      <c r="CF61" s="579" t="s">
        <v>420</v>
      </c>
      <c r="CG61" s="580"/>
      <c r="CJ61" s="585" t="s">
        <v>441</v>
      </c>
      <c r="CK61" s="778"/>
    </row>
    <row r="62" spans="2:96" ht="21" customHeight="1" thickTop="1">
      <c r="C62" s="178"/>
      <c r="D62" s="189">
        <v>0</v>
      </c>
      <c r="E62" s="339"/>
      <c r="F62" s="339"/>
      <c r="L62" s="538" t="s">
        <v>35</v>
      </c>
      <c r="M62" s="533">
        <v>583.33000000000004</v>
      </c>
      <c r="N62" s="532">
        <v>45750</v>
      </c>
      <c r="P62" s="538" t="s">
        <v>35</v>
      </c>
      <c r="Q62" s="533">
        <v>62.6</v>
      </c>
      <c r="R62" s="532">
        <v>45750</v>
      </c>
      <c r="T62" s="538" t="s">
        <v>35</v>
      </c>
      <c r="U62" s="533">
        <v>60</v>
      </c>
      <c r="V62" s="532">
        <v>45750</v>
      </c>
      <c r="X62" s="576" t="str">
        <f>T58</f>
        <v>Lawn Care</v>
      </c>
      <c r="Y62" s="574" t="str">
        <f>IF(T73=Y58, U72,"-")</f>
        <v>-</v>
      </c>
      <c r="Z62" s="574" t="str">
        <f>IF(T73=Z58, U72,"-")</f>
        <v>-</v>
      </c>
      <c r="AA62" s="574">
        <f>IF(T73=AA58, U72,"-")</f>
        <v>60</v>
      </c>
      <c r="AG62" s="538" t="s">
        <v>35</v>
      </c>
      <c r="AH62" s="533">
        <v>87.18</v>
      </c>
      <c r="AI62" s="532">
        <v>45394</v>
      </c>
      <c r="AK62" s="538" t="s">
        <v>35</v>
      </c>
      <c r="AL62" s="533">
        <v>0</v>
      </c>
      <c r="AM62" s="532" t="s">
        <v>147</v>
      </c>
      <c r="AO62" s="538" t="s">
        <v>35</v>
      </c>
      <c r="AP62" s="533">
        <v>0</v>
      </c>
      <c r="AQ62" s="532" t="s">
        <v>147</v>
      </c>
      <c r="AT62" s="538" t="str">
        <f>AT59</f>
        <v>Loan</v>
      </c>
      <c r="AU62" s="600" t="s">
        <v>147</v>
      </c>
      <c r="AV62" s="617" t="s">
        <v>409</v>
      </c>
      <c r="AW62" s="602">
        <v>74</v>
      </c>
      <c r="AX62" s="772"/>
      <c r="AY62" s="588"/>
      <c r="AZ62" s="590"/>
      <c r="BA62" s="664"/>
      <c r="BB62" s="532">
        <v>45685</v>
      </c>
      <c r="BD62" s="582" t="str">
        <f>AT59</f>
        <v>Loan</v>
      </c>
      <c r="BE62" s="583" t="str">
        <f>AW59</f>
        <v>XXXXXXXXXX</v>
      </c>
      <c r="BH62" s="538" t="str">
        <f>BH59</f>
        <v>Credit Card</v>
      </c>
      <c r="BI62" s="600" t="s">
        <v>147</v>
      </c>
      <c r="BJ62" s="617" t="s">
        <v>409</v>
      </c>
      <c r="BK62" s="602"/>
      <c r="BL62" s="772"/>
      <c r="BM62" s="588"/>
      <c r="BN62" s="590"/>
      <c r="BO62" s="664"/>
      <c r="BP62" s="532" t="s">
        <v>147</v>
      </c>
      <c r="BR62" s="582" t="str">
        <f>BH59</f>
        <v>Credit Card</v>
      </c>
      <c r="BS62" s="583" t="str">
        <f>BK59</f>
        <v>XXXXXXXXXX</v>
      </c>
      <c r="BV62" s="538" t="str">
        <f>BV59</f>
        <v>Line of Credit</v>
      </c>
      <c r="BW62" s="600" t="s">
        <v>147</v>
      </c>
      <c r="BX62" s="617" t="s">
        <v>409</v>
      </c>
      <c r="BY62" s="602"/>
      <c r="BZ62" s="772"/>
      <c r="CA62" s="588"/>
      <c r="CB62" s="590"/>
      <c r="CC62" s="664"/>
      <c r="CD62" s="532" t="s">
        <v>147</v>
      </c>
      <c r="CF62" s="582" t="str">
        <f>BV59</f>
        <v>Line of Credit</v>
      </c>
      <c r="CG62" s="583" t="str">
        <f>BY59</f>
        <v>XXXXXXXXXX</v>
      </c>
      <c r="CJ62" s="589"/>
      <c r="CK62" s="799">
        <f t="shared" ref="CK62" si="1">SUM(BE71,BS71,CG71)</f>
        <v>177.58</v>
      </c>
    </row>
    <row r="63" spans="2:96" ht="21" customHeight="1">
      <c r="C63" s="188"/>
      <c r="D63" s="167">
        <v>0</v>
      </c>
      <c r="E63" s="339"/>
      <c r="F63" s="339"/>
      <c r="L63" s="538" t="s">
        <v>36</v>
      </c>
      <c r="M63" s="533">
        <v>0</v>
      </c>
      <c r="N63" s="532"/>
      <c r="P63" s="538" t="s">
        <v>36</v>
      </c>
      <c r="Q63" s="533">
        <v>0</v>
      </c>
      <c r="R63" s="532"/>
      <c r="T63" s="538" t="s">
        <v>36</v>
      </c>
      <c r="U63" s="533">
        <v>0</v>
      </c>
      <c r="V63" s="532"/>
      <c r="X63" s="577" t="str">
        <f>L77</f>
        <v>Business License</v>
      </c>
      <c r="Y63" s="575">
        <f>IF(L92=Y58, M91,"-")</f>
        <v>46</v>
      </c>
      <c r="Z63" s="575" t="str">
        <f>IF(L92=Z58, M91,"-")</f>
        <v>-</v>
      </c>
      <c r="AA63" s="575" t="str">
        <f>IF(L92=AA58, M91,"-")</f>
        <v>-</v>
      </c>
      <c r="AG63" s="538" t="s">
        <v>36</v>
      </c>
      <c r="AH63" s="533">
        <v>86.6</v>
      </c>
      <c r="AI63" s="532">
        <v>45422</v>
      </c>
      <c r="AK63" s="538" t="s">
        <v>36</v>
      </c>
      <c r="AL63" s="533">
        <v>0</v>
      </c>
      <c r="AM63" s="532" t="s">
        <v>147</v>
      </c>
      <c r="AO63" s="538" t="s">
        <v>36</v>
      </c>
      <c r="AP63" s="533">
        <v>0</v>
      </c>
      <c r="AQ63" s="532" t="s">
        <v>147</v>
      </c>
      <c r="AT63" s="795" t="s">
        <v>147</v>
      </c>
      <c r="AU63" s="785" t="s">
        <v>147</v>
      </c>
      <c r="AV63" s="793" t="s">
        <v>417</v>
      </c>
      <c r="AW63" s="791"/>
      <c r="AX63" s="591" t="s">
        <v>418</v>
      </c>
      <c r="AY63" s="618">
        <v>30.39</v>
      </c>
      <c r="AZ63" s="773" t="str">
        <f>IF(AY63+-AY64=AW62, "", "?")</f>
        <v/>
      </c>
      <c r="BA63" s="665">
        <f>BA59+BA61</f>
        <v>2456.39</v>
      </c>
      <c r="BB63" s="592"/>
      <c r="BD63" s="584"/>
      <c r="BE63" s="775">
        <f>BA59</f>
        <v>2500</v>
      </c>
      <c r="BH63" s="795" t="s">
        <v>147</v>
      </c>
      <c r="BI63" s="785" t="s">
        <v>147</v>
      </c>
      <c r="BJ63" s="793" t="s">
        <v>417</v>
      </c>
      <c r="BK63" s="791"/>
      <c r="BL63" s="591" t="s">
        <v>418</v>
      </c>
      <c r="BM63" s="603"/>
      <c r="BN63" s="773" t="str">
        <f>IF(BM63+-BM64=BK62, "", "?")</f>
        <v/>
      </c>
      <c r="BO63" s="665">
        <f>BO59+BO61</f>
        <v>0</v>
      </c>
      <c r="BP63" s="592"/>
      <c r="BR63" s="584"/>
      <c r="BS63" s="775">
        <f>BO59</f>
        <v>0</v>
      </c>
      <c r="BV63" s="795" t="s">
        <v>147</v>
      </c>
      <c r="BW63" s="785" t="s">
        <v>147</v>
      </c>
      <c r="BX63" s="793" t="s">
        <v>417</v>
      </c>
      <c r="BY63" s="791"/>
      <c r="BZ63" s="591" t="s">
        <v>418</v>
      </c>
      <c r="CA63" s="603"/>
      <c r="CB63" s="773" t="str">
        <f>IF(CA63+-CA64=BY62, "", "?")</f>
        <v/>
      </c>
      <c r="CC63" s="665">
        <f>CC59+CC61</f>
        <v>0</v>
      </c>
      <c r="CD63" s="592"/>
      <c r="CF63" s="584"/>
      <c r="CG63" s="775">
        <f>CC59</f>
        <v>0</v>
      </c>
      <c r="CJ63" s="585" t="s">
        <v>412</v>
      </c>
      <c r="CK63" s="800"/>
    </row>
    <row r="64" spans="2:96" ht="21" customHeight="1">
      <c r="C64" s="190"/>
      <c r="D64" s="177">
        <v>0</v>
      </c>
      <c r="E64" s="339"/>
      <c r="F64" s="339"/>
      <c r="G64" s="347" t="s">
        <v>192</v>
      </c>
      <c r="H64" s="347" t="s">
        <v>194</v>
      </c>
      <c r="I64" s="347" t="s">
        <v>195</v>
      </c>
      <c r="L64" s="538" t="s">
        <v>4</v>
      </c>
      <c r="M64" s="533">
        <v>0</v>
      </c>
      <c r="N64" s="532"/>
      <c r="P64" s="538" t="s">
        <v>4</v>
      </c>
      <c r="Q64" s="533">
        <v>0</v>
      </c>
      <c r="R64" s="532"/>
      <c r="T64" s="538" t="s">
        <v>4</v>
      </c>
      <c r="U64" s="533">
        <v>0</v>
      </c>
      <c r="V64" s="532"/>
      <c r="X64" s="576" t="str">
        <f>P77</f>
        <v>Auto Tag Renewal</v>
      </c>
      <c r="Y64" s="574">
        <f>IF(P92=Y58, Q91,"-")</f>
        <v>25</v>
      </c>
      <c r="Z64" s="574" t="str">
        <f>IF(P92=Z58, Q91,"-")</f>
        <v>-</v>
      </c>
      <c r="AA64" s="574" t="str">
        <f>IF(P92=AA58, Q91,"-")</f>
        <v>-</v>
      </c>
      <c r="AG64" s="538" t="s">
        <v>4</v>
      </c>
      <c r="AH64" s="533">
        <v>97.24</v>
      </c>
      <c r="AI64" s="532">
        <v>45450</v>
      </c>
      <c r="AK64" s="538" t="s">
        <v>4</v>
      </c>
      <c r="AL64" s="533">
        <v>0</v>
      </c>
      <c r="AM64" s="573" t="s">
        <v>147</v>
      </c>
      <c r="AO64" s="538" t="s">
        <v>4</v>
      </c>
      <c r="AP64" s="533">
        <v>0</v>
      </c>
      <c r="AQ64" s="532" t="s">
        <v>147</v>
      </c>
      <c r="AT64" s="796"/>
      <c r="AU64" s="786"/>
      <c r="AV64" s="794"/>
      <c r="AW64" s="792"/>
      <c r="AX64" s="593" t="s">
        <v>419</v>
      </c>
      <c r="AY64" s="593">
        <f>-AW62+AY63</f>
        <v>-43.61</v>
      </c>
      <c r="AZ64" s="774"/>
      <c r="BA64" s="666"/>
      <c r="BB64" s="594"/>
      <c r="BD64" s="585" t="s">
        <v>432</v>
      </c>
      <c r="BE64" s="776"/>
      <c r="BH64" s="796"/>
      <c r="BI64" s="786"/>
      <c r="BJ64" s="794"/>
      <c r="BK64" s="792"/>
      <c r="BL64" s="593" t="s">
        <v>419</v>
      </c>
      <c r="BM64" s="593">
        <f>-BK62+BM63</f>
        <v>0</v>
      </c>
      <c r="BN64" s="774"/>
      <c r="BO64" s="666"/>
      <c r="BP64" s="594"/>
      <c r="BR64" s="585" t="s">
        <v>432</v>
      </c>
      <c r="BS64" s="776"/>
      <c r="BV64" s="796"/>
      <c r="BW64" s="786"/>
      <c r="BX64" s="794"/>
      <c r="BY64" s="792"/>
      <c r="BZ64" s="593" t="s">
        <v>419</v>
      </c>
      <c r="CA64" s="593">
        <f>-BY62+CA63</f>
        <v>0</v>
      </c>
      <c r="CB64" s="774"/>
      <c r="CC64" s="666"/>
      <c r="CD64" s="594"/>
      <c r="CF64" s="585" t="s">
        <v>432</v>
      </c>
      <c r="CG64" s="776"/>
      <c r="CJ64" s="589"/>
      <c r="CK64" s="799">
        <f t="shared" ref="CK64" si="2">SUM(BE73,BS73,CG73)</f>
        <v>2255.58</v>
      </c>
    </row>
    <row r="65" spans="3:89" ht="21" customHeight="1">
      <c r="C65" s="188"/>
      <c r="D65" s="167">
        <v>0</v>
      </c>
      <c r="E65" s="339"/>
      <c r="F65" s="339"/>
      <c r="G65" s="192" t="s">
        <v>49</v>
      </c>
      <c r="H65" s="193">
        <v>1200</v>
      </c>
      <c r="I65" s="348">
        <f>H65/12</f>
        <v>100</v>
      </c>
      <c r="L65" s="538" t="s">
        <v>19</v>
      </c>
      <c r="M65" s="533">
        <v>0</v>
      </c>
      <c r="N65" s="532"/>
      <c r="P65" s="538" t="s">
        <v>19</v>
      </c>
      <c r="Q65" s="533">
        <v>0</v>
      </c>
      <c r="R65" s="532"/>
      <c r="T65" s="538" t="s">
        <v>19</v>
      </c>
      <c r="U65" s="533">
        <v>0</v>
      </c>
      <c r="V65" s="532"/>
      <c r="X65" s="577" t="str">
        <f>T77</f>
        <v>Trash Pickup</v>
      </c>
      <c r="Y65" s="575" t="str">
        <f>IF(T92=Y58, U91,"-")</f>
        <v>-</v>
      </c>
      <c r="Z65" s="575">
        <f>IF(T92=Z58, U91,"-")</f>
        <v>13</v>
      </c>
      <c r="AA65" s="575" t="str">
        <f>IF(T92=AA58, U91,"-")</f>
        <v>-</v>
      </c>
      <c r="AG65" s="538" t="s">
        <v>19</v>
      </c>
      <c r="AH65" s="533">
        <v>105.26</v>
      </c>
      <c r="AI65" s="532">
        <v>45485</v>
      </c>
      <c r="AK65" s="538" t="s">
        <v>19</v>
      </c>
      <c r="AL65" s="533">
        <v>0</v>
      </c>
      <c r="AM65" s="532" t="s">
        <v>147</v>
      </c>
      <c r="AO65" s="538" t="s">
        <v>19</v>
      </c>
      <c r="AP65" s="533">
        <v>0</v>
      </c>
      <c r="AQ65" s="532" t="s">
        <v>147</v>
      </c>
      <c r="AT65" s="598" t="s">
        <v>423</v>
      </c>
      <c r="AU65" s="599" t="s">
        <v>147</v>
      </c>
      <c r="AV65" s="586" t="s">
        <v>410</v>
      </c>
      <c r="AW65" s="601">
        <v>-74</v>
      </c>
      <c r="AX65" s="771" t="str">
        <f>IF(AW65+AW66=0, "", "?")</f>
        <v/>
      </c>
      <c r="AY65" s="588"/>
      <c r="AZ65" s="587"/>
      <c r="BA65" s="663">
        <f>AW67+AY68</f>
        <v>-41.8</v>
      </c>
      <c r="BB65" s="578">
        <v>45713</v>
      </c>
      <c r="BD65" s="589"/>
      <c r="BE65" s="777">
        <v>3.7499999999999999E-2</v>
      </c>
      <c r="BH65" s="598" t="s">
        <v>425</v>
      </c>
      <c r="BI65" s="599" t="s">
        <v>147</v>
      </c>
      <c r="BJ65" s="586" t="s">
        <v>410</v>
      </c>
      <c r="BK65" s="601"/>
      <c r="BL65" s="771" t="str">
        <f>IF(BK65+BK66=0, "", "?")</f>
        <v/>
      </c>
      <c r="BM65" s="588"/>
      <c r="BN65" s="587"/>
      <c r="BO65" s="663">
        <f>BK67+BM68</f>
        <v>0</v>
      </c>
      <c r="BP65" s="578" t="s">
        <v>147</v>
      </c>
      <c r="BR65" s="589"/>
      <c r="BS65" s="777">
        <v>0</v>
      </c>
      <c r="BV65" s="598" t="s">
        <v>425</v>
      </c>
      <c r="BW65" s="599" t="s">
        <v>147</v>
      </c>
      <c r="BX65" s="586" t="s">
        <v>410</v>
      </c>
      <c r="BY65" s="601"/>
      <c r="BZ65" s="771" t="str">
        <f>IF(BY65+BY66=0, "", "?")</f>
        <v/>
      </c>
      <c r="CA65" s="588"/>
      <c r="CB65" s="587"/>
      <c r="CC65" s="663">
        <f>BY67+CA68</f>
        <v>0</v>
      </c>
      <c r="CD65" s="578" t="s">
        <v>147</v>
      </c>
      <c r="CF65" s="589"/>
      <c r="CG65" s="777">
        <v>0</v>
      </c>
      <c r="CJ65" s="585" t="s">
        <v>442</v>
      </c>
      <c r="CK65" s="800"/>
    </row>
    <row r="66" spans="3:89" ht="21" customHeight="1">
      <c r="C66" s="190"/>
      <c r="D66" s="177">
        <v>0</v>
      </c>
      <c r="E66" s="339"/>
      <c r="F66" s="339"/>
      <c r="G66" s="192" t="s">
        <v>49</v>
      </c>
      <c r="H66" s="193">
        <v>0</v>
      </c>
      <c r="I66" s="348">
        <f t="shared" ref="I66:I71" si="3">H66/12</f>
        <v>0</v>
      </c>
      <c r="L66" s="538" t="s">
        <v>20</v>
      </c>
      <c r="M66" s="533">
        <v>0</v>
      </c>
      <c r="N66" s="532"/>
      <c r="P66" s="538" t="s">
        <v>20</v>
      </c>
      <c r="Q66" s="533">
        <v>0</v>
      </c>
      <c r="R66" s="532"/>
      <c r="T66" s="538" t="s">
        <v>20</v>
      </c>
      <c r="U66" s="533">
        <v>0</v>
      </c>
      <c r="V66" s="532"/>
      <c r="X66" s="576" t="str">
        <f>L96</f>
        <v>Car Insurance</v>
      </c>
      <c r="Y66" s="574">
        <f>IF(L111=Y58, M110,"-")</f>
        <v>1343.7666666666667</v>
      </c>
      <c r="Z66" s="574" t="str">
        <f>IF(L111=Z58, M110,"-")</f>
        <v>-</v>
      </c>
      <c r="AA66" s="574" t="str">
        <f>IF(L111=AA58, M110,"-")</f>
        <v>-</v>
      </c>
      <c r="AG66" s="538" t="s">
        <v>20</v>
      </c>
      <c r="AH66" s="533">
        <v>101.44</v>
      </c>
      <c r="AI66" s="532">
        <v>45513</v>
      </c>
      <c r="AK66" s="538" t="s">
        <v>20</v>
      </c>
      <c r="AL66" s="533">
        <v>0</v>
      </c>
      <c r="AM66" s="573" t="s">
        <v>147</v>
      </c>
      <c r="AO66" s="538" t="s">
        <v>20</v>
      </c>
      <c r="AP66" s="533">
        <v>0</v>
      </c>
      <c r="AQ66" s="532" t="s">
        <v>147</v>
      </c>
      <c r="AT66" s="538" t="str">
        <f>AT59</f>
        <v>Loan</v>
      </c>
      <c r="AU66" s="600" t="s">
        <v>147</v>
      </c>
      <c r="AV66" s="617" t="s">
        <v>409</v>
      </c>
      <c r="AW66" s="602">
        <v>74</v>
      </c>
      <c r="AX66" s="772"/>
      <c r="AY66" s="588"/>
      <c r="AZ66" s="590"/>
      <c r="BA66" s="664"/>
      <c r="BB66" s="532">
        <v>45716</v>
      </c>
      <c r="BD66" s="585" t="s">
        <v>431</v>
      </c>
      <c r="BE66" s="778"/>
      <c r="BH66" s="538" t="str">
        <f>BH59</f>
        <v>Credit Card</v>
      </c>
      <c r="BI66" s="600" t="s">
        <v>147</v>
      </c>
      <c r="BJ66" s="617" t="s">
        <v>409</v>
      </c>
      <c r="BK66" s="602"/>
      <c r="BL66" s="772"/>
      <c r="BM66" s="588"/>
      <c r="BN66" s="590"/>
      <c r="BO66" s="664"/>
      <c r="BP66" s="532" t="s">
        <v>147</v>
      </c>
      <c r="BR66" s="585" t="s">
        <v>411</v>
      </c>
      <c r="BS66" s="778"/>
      <c r="BV66" s="538" t="str">
        <f>BV59</f>
        <v>Line of Credit</v>
      </c>
      <c r="BW66" s="600" t="s">
        <v>147</v>
      </c>
      <c r="BX66" s="617" t="s">
        <v>409</v>
      </c>
      <c r="BY66" s="602"/>
      <c r="BZ66" s="772"/>
      <c r="CA66" s="588"/>
      <c r="CB66" s="590"/>
      <c r="CC66" s="664"/>
      <c r="CD66" s="532" t="s">
        <v>147</v>
      </c>
      <c r="CF66" s="585" t="s">
        <v>411</v>
      </c>
      <c r="CG66" s="778"/>
    </row>
    <row r="67" spans="3:89" ht="21" customHeight="1">
      <c r="C67" s="188"/>
      <c r="D67" s="167">
        <v>0</v>
      </c>
      <c r="E67" s="339"/>
      <c r="F67" s="339"/>
      <c r="G67" s="192" t="s">
        <v>49</v>
      </c>
      <c r="H67" s="193">
        <v>0</v>
      </c>
      <c r="I67" s="348">
        <f t="shared" si="3"/>
        <v>0</v>
      </c>
      <c r="L67" s="538" t="s">
        <v>21</v>
      </c>
      <c r="M67" s="533">
        <v>0</v>
      </c>
      <c r="N67" s="532"/>
      <c r="P67" s="538" t="s">
        <v>21</v>
      </c>
      <c r="Q67" s="533">
        <v>0</v>
      </c>
      <c r="R67" s="532"/>
      <c r="T67" s="538" t="s">
        <v>21</v>
      </c>
      <c r="U67" s="533">
        <v>0</v>
      </c>
      <c r="V67" s="532"/>
      <c r="X67" s="577" t="str">
        <f>P96</f>
        <v>Bill # 8</v>
      </c>
      <c r="Y67" s="575" t="str">
        <f>IF(P111=Y58, Q110,"-")</f>
        <v>-</v>
      </c>
      <c r="Z67" s="575" t="str">
        <f>IF(P111=Z58, Q110,"-")</f>
        <v>-</v>
      </c>
      <c r="AA67" s="575" t="str">
        <f>IF(P111=AA58, Q110,"-")</f>
        <v>-</v>
      </c>
      <c r="AG67" s="538" t="s">
        <v>21</v>
      </c>
      <c r="AH67" s="533">
        <v>99.29</v>
      </c>
      <c r="AI67" s="532">
        <v>45548</v>
      </c>
      <c r="AK67" s="538" t="s">
        <v>21</v>
      </c>
      <c r="AL67" s="533">
        <v>0</v>
      </c>
      <c r="AM67" s="532" t="s">
        <v>147</v>
      </c>
      <c r="AO67" s="538" t="s">
        <v>21</v>
      </c>
      <c r="AP67" s="533">
        <v>0</v>
      </c>
      <c r="AQ67" s="532" t="s">
        <v>147</v>
      </c>
      <c r="AT67" s="795" t="s">
        <v>147</v>
      </c>
      <c r="AU67" s="785" t="s">
        <v>147</v>
      </c>
      <c r="AV67" s="793" t="s">
        <v>417</v>
      </c>
      <c r="AW67" s="791"/>
      <c r="AX67" s="591" t="s">
        <v>418</v>
      </c>
      <c r="AY67" s="603">
        <v>32.200000000000003</v>
      </c>
      <c r="AZ67" s="773" t="str">
        <f>IF(AY67+-AY68=AW66, "", "?")</f>
        <v/>
      </c>
      <c r="BA67" s="665">
        <f>BA63+BA65</f>
        <v>2414.5899999999997</v>
      </c>
      <c r="BB67" s="592"/>
      <c r="BD67" s="589"/>
      <c r="BE67" s="779">
        <v>60</v>
      </c>
      <c r="BH67" s="795" t="s">
        <v>147</v>
      </c>
      <c r="BI67" s="785" t="s">
        <v>147</v>
      </c>
      <c r="BJ67" s="793" t="s">
        <v>417</v>
      </c>
      <c r="BK67" s="791"/>
      <c r="BL67" s="591" t="s">
        <v>418</v>
      </c>
      <c r="BM67" s="603"/>
      <c r="BN67" s="773" t="str">
        <f>IF(BM67+-BM68=BK66, "", "?")</f>
        <v/>
      </c>
      <c r="BO67" s="665">
        <f>BO63+BO65</f>
        <v>0</v>
      </c>
      <c r="BP67" s="592"/>
      <c r="BR67" s="589"/>
      <c r="BS67" s="779">
        <v>0</v>
      </c>
      <c r="BV67" s="795" t="s">
        <v>147</v>
      </c>
      <c r="BW67" s="785" t="s">
        <v>147</v>
      </c>
      <c r="BX67" s="793" t="s">
        <v>417</v>
      </c>
      <c r="BY67" s="791"/>
      <c r="BZ67" s="591" t="s">
        <v>418</v>
      </c>
      <c r="CA67" s="603"/>
      <c r="CB67" s="773" t="str">
        <f>IF(CA67+-CA68=BY66, "", "?")</f>
        <v/>
      </c>
      <c r="CC67" s="665">
        <f>CC63+CC65</f>
        <v>0</v>
      </c>
      <c r="CD67" s="592"/>
      <c r="CF67" s="589"/>
      <c r="CG67" s="779">
        <v>0</v>
      </c>
    </row>
    <row r="68" spans="3:89" ht="21" customHeight="1">
      <c r="C68" s="190"/>
      <c r="D68" s="177">
        <v>0</v>
      </c>
      <c r="E68" s="339"/>
      <c r="F68" s="339"/>
      <c r="G68" s="192" t="s">
        <v>49</v>
      </c>
      <c r="H68" s="193">
        <v>0</v>
      </c>
      <c r="I68" s="348">
        <f t="shared" si="3"/>
        <v>0</v>
      </c>
      <c r="L68" s="538" t="s">
        <v>22</v>
      </c>
      <c r="M68" s="533">
        <v>0</v>
      </c>
      <c r="N68" s="532"/>
      <c r="P68" s="538" t="s">
        <v>22</v>
      </c>
      <c r="Q68" s="533">
        <v>0</v>
      </c>
      <c r="R68" s="532"/>
      <c r="T68" s="538" t="s">
        <v>22</v>
      </c>
      <c r="U68" s="533">
        <v>0</v>
      </c>
      <c r="V68" s="532"/>
      <c r="X68" s="576" t="str">
        <f>T96</f>
        <v>Bill # 9</v>
      </c>
      <c r="Y68" s="574" t="str">
        <f>IF(T111=Y58, U110,"-")</f>
        <v>-</v>
      </c>
      <c r="Z68" s="574" t="str">
        <f>IF(T111=Z58, U110,"-")</f>
        <v>-</v>
      </c>
      <c r="AA68" s="574" t="str">
        <f>IF(T111=AA58, U110,"-")</f>
        <v>-</v>
      </c>
      <c r="AG68" s="538" t="s">
        <v>22</v>
      </c>
      <c r="AH68" s="533">
        <v>86.4</v>
      </c>
      <c r="AI68" s="532">
        <v>45576</v>
      </c>
      <c r="AK68" s="538" t="s">
        <v>22</v>
      </c>
      <c r="AL68" s="533">
        <v>0</v>
      </c>
      <c r="AM68" s="532" t="s">
        <v>147</v>
      </c>
      <c r="AO68" s="538" t="s">
        <v>22</v>
      </c>
      <c r="AP68" s="533">
        <v>0</v>
      </c>
      <c r="AQ68" s="532" t="s">
        <v>147</v>
      </c>
      <c r="AT68" s="796"/>
      <c r="AU68" s="786"/>
      <c r="AV68" s="794"/>
      <c r="AW68" s="792"/>
      <c r="AX68" s="593" t="s">
        <v>419</v>
      </c>
      <c r="AY68" s="593">
        <f>-AW66+AY67</f>
        <v>-41.8</v>
      </c>
      <c r="AZ68" s="774"/>
      <c r="BA68" s="666"/>
      <c r="BB68" s="594"/>
      <c r="BD68" s="585" t="s">
        <v>416</v>
      </c>
      <c r="BE68" s="780"/>
      <c r="BH68" s="796"/>
      <c r="BI68" s="786"/>
      <c r="BJ68" s="794"/>
      <c r="BK68" s="792"/>
      <c r="BL68" s="593" t="s">
        <v>419</v>
      </c>
      <c r="BM68" s="593">
        <f>-BK66+BM67</f>
        <v>0</v>
      </c>
      <c r="BN68" s="774"/>
      <c r="BO68" s="666"/>
      <c r="BP68" s="594"/>
      <c r="BR68" s="585" t="s">
        <v>416</v>
      </c>
      <c r="BS68" s="780"/>
      <c r="BV68" s="796"/>
      <c r="BW68" s="786"/>
      <c r="BX68" s="794"/>
      <c r="BY68" s="792"/>
      <c r="BZ68" s="593" t="s">
        <v>419</v>
      </c>
      <c r="CA68" s="593">
        <f>-BY66+CA67</f>
        <v>0</v>
      </c>
      <c r="CB68" s="774"/>
      <c r="CC68" s="666"/>
      <c r="CD68" s="594"/>
      <c r="CF68" s="585" t="s">
        <v>416</v>
      </c>
      <c r="CG68" s="780"/>
    </row>
    <row r="69" spans="3:89" ht="21" customHeight="1">
      <c r="C69" s="188"/>
      <c r="D69" s="167">
        <v>0</v>
      </c>
      <c r="E69" s="339"/>
      <c r="F69" s="339"/>
      <c r="G69" s="192" t="s">
        <v>49</v>
      </c>
      <c r="H69" s="193">
        <v>0</v>
      </c>
      <c r="I69" s="348">
        <f t="shared" si="3"/>
        <v>0</v>
      </c>
      <c r="L69" s="538" t="s">
        <v>23</v>
      </c>
      <c r="M69" s="533">
        <v>0</v>
      </c>
      <c r="N69" s="532"/>
      <c r="P69" s="538" t="s">
        <v>23</v>
      </c>
      <c r="Q69" s="533">
        <v>0</v>
      </c>
      <c r="R69" s="532"/>
      <c r="T69" s="538" t="s">
        <v>23</v>
      </c>
      <c r="U69" s="533">
        <v>0</v>
      </c>
      <c r="V69" s="532"/>
      <c r="X69" s="577" t="str">
        <f>L115</f>
        <v>Bill # 10</v>
      </c>
      <c r="Y69" s="575" t="str">
        <f>IF(L130=Y58, M129,"-")</f>
        <v>-</v>
      </c>
      <c r="Z69" s="575" t="str">
        <f>IF(L130=Z58, M129,"-")</f>
        <v>-</v>
      </c>
      <c r="AA69" s="575" t="str">
        <f>IF(L130=AA58, M129,"-")</f>
        <v>-</v>
      </c>
      <c r="AG69" s="538" t="s">
        <v>23</v>
      </c>
      <c r="AH69" s="533">
        <v>80.84</v>
      </c>
      <c r="AI69" s="532">
        <v>45604</v>
      </c>
      <c r="AK69" s="538" t="s">
        <v>23</v>
      </c>
      <c r="AL69" s="533">
        <v>0</v>
      </c>
      <c r="AM69" s="532" t="s">
        <v>147</v>
      </c>
      <c r="AO69" s="538" t="s">
        <v>23</v>
      </c>
      <c r="AP69" s="533">
        <v>0</v>
      </c>
      <c r="AQ69" s="532" t="s">
        <v>147</v>
      </c>
      <c r="AT69" s="598"/>
      <c r="AU69" s="598"/>
      <c r="AV69" s="586" t="s">
        <v>410</v>
      </c>
      <c r="AW69" s="601"/>
      <c r="AX69" s="771" t="str">
        <f>IF(AW69+AW70=0, "", "?")</f>
        <v/>
      </c>
      <c r="AY69" s="588"/>
      <c r="AZ69" s="587"/>
      <c r="BA69" s="663">
        <f>AW71+AY72</f>
        <v>500</v>
      </c>
      <c r="BB69" s="578" t="s">
        <v>147</v>
      </c>
      <c r="BD69" s="589"/>
      <c r="BE69" s="781">
        <v>18463</v>
      </c>
      <c r="BH69" s="598"/>
      <c r="BI69" s="598"/>
      <c r="BJ69" s="586" t="s">
        <v>410</v>
      </c>
      <c r="BK69" s="601"/>
      <c r="BL69" s="771" t="str">
        <f>IF(BK69+BK70=0, "", "?")</f>
        <v/>
      </c>
      <c r="BM69" s="588"/>
      <c r="BN69" s="587"/>
      <c r="BO69" s="663">
        <f>BK71+BM72</f>
        <v>0</v>
      </c>
      <c r="BP69" s="578"/>
      <c r="BR69" s="589"/>
      <c r="BS69" s="781">
        <v>0</v>
      </c>
      <c r="BV69" s="598" t="s">
        <v>425</v>
      </c>
      <c r="BW69" s="598"/>
      <c r="BX69" s="586" t="s">
        <v>410</v>
      </c>
      <c r="BY69" s="601"/>
      <c r="BZ69" s="771" t="str">
        <f>IF(BY69+BY70=0, "", "?")</f>
        <v/>
      </c>
      <c r="CA69" s="588"/>
      <c r="CB69" s="587"/>
      <c r="CC69" s="663">
        <f>BY71+CA72</f>
        <v>0</v>
      </c>
      <c r="CD69" s="578" t="s">
        <v>147</v>
      </c>
      <c r="CF69" s="589"/>
      <c r="CG69" s="781">
        <v>0</v>
      </c>
    </row>
    <row r="70" spans="3:89" ht="21" customHeight="1">
      <c r="C70" s="190"/>
      <c r="D70" s="177">
        <v>0</v>
      </c>
      <c r="E70" s="339"/>
      <c r="F70" s="339"/>
      <c r="G70" s="192" t="s">
        <v>49</v>
      </c>
      <c r="H70" s="193">
        <v>0</v>
      </c>
      <c r="I70" s="348">
        <f t="shared" si="3"/>
        <v>0</v>
      </c>
      <c r="L70" s="538" t="s">
        <v>37</v>
      </c>
      <c r="M70" s="533">
        <v>0</v>
      </c>
      <c r="N70" s="532"/>
      <c r="P70" s="538" t="s">
        <v>37</v>
      </c>
      <c r="Q70" s="533">
        <v>0</v>
      </c>
      <c r="R70" s="532"/>
      <c r="T70" s="538" t="s">
        <v>37</v>
      </c>
      <c r="U70" s="533">
        <v>0</v>
      </c>
      <c r="V70" s="532"/>
      <c r="X70" s="576" t="str">
        <f>P115</f>
        <v>Bill # 11</v>
      </c>
      <c r="Y70" s="574" t="str">
        <f>IF(P130=Y58, Q129,"-")</f>
        <v>-</v>
      </c>
      <c r="Z70" s="574" t="str">
        <f>IF(P130=Z58, Q129,"-")</f>
        <v>-</v>
      </c>
      <c r="AA70" s="574" t="str">
        <f>IF(P130=AA58, Q129,"-")</f>
        <v>-</v>
      </c>
      <c r="AG70" s="538" t="s">
        <v>37</v>
      </c>
      <c r="AH70" s="533">
        <v>92.66</v>
      </c>
      <c r="AI70" s="532">
        <v>45632</v>
      </c>
      <c r="AK70" s="538" t="s">
        <v>37</v>
      </c>
      <c r="AL70" s="533">
        <v>3457.21</v>
      </c>
      <c r="AM70" s="532">
        <v>45657</v>
      </c>
      <c r="AO70" s="538" t="s">
        <v>37</v>
      </c>
      <c r="AP70" s="533">
        <v>3772.66</v>
      </c>
      <c r="AQ70" s="532">
        <v>45657</v>
      </c>
      <c r="AT70" s="538" t="str">
        <f>AT59</f>
        <v>Loan</v>
      </c>
      <c r="AU70" s="192"/>
      <c r="AV70" s="617" t="s">
        <v>409</v>
      </c>
      <c r="AW70" s="602"/>
      <c r="AX70" s="772"/>
      <c r="AY70" s="588"/>
      <c r="AZ70" s="590"/>
      <c r="BA70" s="664"/>
      <c r="BB70" s="532" t="s">
        <v>147</v>
      </c>
      <c r="BD70" s="585" t="s">
        <v>415</v>
      </c>
      <c r="BE70" s="782"/>
      <c r="BH70" s="538" t="str">
        <f>BH59</f>
        <v>Credit Card</v>
      </c>
      <c r="BI70" s="192"/>
      <c r="BJ70" s="617" t="s">
        <v>409</v>
      </c>
      <c r="BK70" s="602"/>
      <c r="BL70" s="772"/>
      <c r="BM70" s="588"/>
      <c r="BN70" s="590"/>
      <c r="BO70" s="664"/>
      <c r="BP70" s="532" t="s">
        <v>147</v>
      </c>
      <c r="BR70" s="585" t="s">
        <v>415</v>
      </c>
      <c r="BS70" s="782"/>
      <c r="BV70" s="538" t="str">
        <f>BV59</f>
        <v>Line of Credit</v>
      </c>
      <c r="BW70" s="192"/>
      <c r="BX70" s="617" t="s">
        <v>409</v>
      </c>
      <c r="BY70" s="602"/>
      <c r="BZ70" s="772"/>
      <c r="CA70" s="588"/>
      <c r="CB70" s="590"/>
      <c r="CC70" s="664"/>
      <c r="CD70" s="532" t="s">
        <v>147</v>
      </c>
      <c r="CF70" s="585" t="s">
        <v>415</v>
      </c>
      <c r="CG70" s="782"/>
    </row>
    <row r="71" spans="3:89" ht="21" customHeight="1">
      <c r="C71" s="188"/>
      <c r="D71" s="167">
        <v>0</v>
      </c>
      <c r="E71" s="339"/>
      <c r="F71" s="339"/>
      <c r="G71" s="192" t="s">
        <v>49</v>
      </c>
      <c r="H71" s="193">
        <v>0</v>
      </c>
      <c r="I71" s="348">
        <f t="shared" si="3"/>
        <v>0</v>
      </c>
      <c r="L71" s="539" t="s">
        <v>298</v>
      </c>
      <c r="M71" s="534">
        <v>0</v>
      </c>
      <c r="N71" s="537">
        <v>46023</v>
      </c>
      <c r="P71" s="539" t="s">
        <v>298</v>
      </c>
      <c r="Q71" s="534">
        <v>0</v>
      </c>
      <c r="R71" s="537">
        <v>0</v>
      </c>
      <c r="T71" s="539" t="s">
        <v>298</v>
      </c>
      <c r="U71" s="534">
        <v>-180</v>
      </c>
      <c r="V71" s="537">
        <v>45725</v>
      </c>
      <c r="X71" s="577" t="str">
        <f>T115</f>
        <v>Bill # 12</v>
      </c>
      <c r="Y71" s="575" t="str">
        <f>IF(T130=Y58, U129,"-")</f>
        <v>-</v>
      </c>
      <c r="Z71" s="575" t="str">
        <f>IF(T130=Z58, U129,"-")</f>
        <v>-</v>
      </c>
      <c r="AA71" s="575" t="str">
        <f>IF(T130=AA58, U129,"-")</f>
        <v>-</v>
      </c>
      <c r="AG71" s="539" t="s">
        <v>381</v>
      </c>
      <c r="AH71" s="570">
        <v>12</v>
      </c>
      <c r="AI71" s="537"/>
      <c r="AK71" s="539" t="s">
        <v>381</v>
      </c>
      <c r="AL71" s="570">
        <v>6</v>
      </c>
      <c r="AM71" s="537"/>
      <c r="AO71" s="539" t="s">
        <v>381</v>
      </c>
      <c r="AP71" s="570">
        <v>12</v>
      </c>
      <c r="AQ71" s="537"/>
      <c r="AT71" s="795">
        <v>45717</v>
      </c>
      <c r="AU71" s="785" t="s">
        <v>433</v>
      </c>
      <c r="AV71" s="793" t="s">
        <v>417</v>
      </c>
      <c r="AW71" s="791">
        <v>500</v>
      </c>
      <c r="AX71" s="591" t="s">
        <v>418</v>
      </c>
      <c r="AY71" s="603"/>
      <c r="AZ71" s="773" t="str">
        <f>IF(AY71+-AY72=AW70, "", "?")</f>
        <v/>
      </c>
      <c r="BA71" s="665">
        <f>BA67+BA69</f>
        <v>2914.5899999999997</v>
      </c>
      <c r="BB71" s="592"/>
      <c r="BD71" s="589"/>
      <c r="BE71" s="775">
        <f>SUM(AY63,AY67,AY71,AY75,AY79,AY83,AY87,AY91,AY95,AY99,AY103,AY107,AY111,AY115,AY119,AY123,AY127,AY131,AY135,AY139,AY143)</f>
        <v>177.58</v>
      </c>
      <c r="BH71" s="795" t="s">
        <v>147</v>
      </c>
      <c r="BI71" s="785" t="s">
        <v>147</v>
      </c>
      <c r="BJ71" s="793" t="s">
        <v>417</v>
      </c>
      <c r="BK71" s="791"/>
      <c r="BL71" s="591" t="s">
        <v>418</v>
      </c>
      <c r="BM71" s="603"/>
      <c r="BN71" s="773" t="str">
        <f>IF(BM71+-BM72=BK70, "", "?")</f>
        <v/>
      </c>
      <c r="BO71" s="665">
        <f>BO67+BO69</f>
        <v>0</v>
      </c>
      <c r="BP71" s="592"/>
      <c r="BR71" s="589"/>
      <c r="BS71" s="775">
        <f>SUM(BM63,BM67,BM71,BM75,BM79,BM83,BM87,BM91,BM95,BM99,BM103,BM107,BM111,BM115,BM119,BM123,BM127,BM131,BM135,BM139,BM143)</f>
        <v>0</v>
      </c>
      <c r="BV71" s="795" t="s">
        <v>147</v>
      </c>
      <c r="BW71" s="785" t="s">
        <v>147</v>
      </c>
      <c r="BX71" s="793" t="s">
        <v>417</v>
      </c>
      <c r="BY71" s="791"/>
      <c r="BZ71" s="591" t="s">
        <v>418</v>
      </c>
      <c r="CA71" s="603"/>
      <c r="CB71" s="773" t="str">
        <f>IF(CA71+-CA72=BY70, "", "?")</f>
        <v/>
      </c>
      <c r="CC71" s="665">
        <f>CC67+CC69</f>
        <v>0</v>
      </c>
      <c r="CD71" s="592"/>
      <c r="CF71" s="589"/>
      <c r="CG71" s="775">
        <f>SUM(CA63,CA67,CA71,CA75,CA79,CA83,CA87,CA91,CA95,CA99,CA103,CA107,CA111,CA115,CA119,CA123,CA127,CA131,CA135,CA139,CA143)</f>
        <v>0</v>
      </c>
    </row>
    <row r="72" spans="3:89" ht="21" customHeight="1">
      <c r="C72" s="190"/>
      <c r="D72" s="177">
        <v>0</v>
      </c>
      <c r="E72" s="339"/>
      <c r="F72" s="339"/>
      <c r="G72" s="192" t="s">
        <v>49</v>
      </c>
      <c r="H72" s="193">
        <v>0</v>
      </c>
      <c r="I72" s="348">
        <f>H72/12</f>
        <v>0</v>
      </c>
      <c r="L72" s="535" t="s">
        <v>299</v>
      </c>
      <c r="M72" s="718">
        <f>SUM(M59:M71)</f>
        <v>2333.3200000000002</v>
      </c>
      <c r="N72" s="716" t="s">
        <v>319</v>
      </c>
      <c r="P72" s="535" t="s">
        <v>299</v>
      </c>
      <c r="Q72" s="718">
        <f>SUM(Q59:Q71)</f>
        <v>250.1</v>
      </c>
      <c r="R72" s="716" t="s">
        <v>319</v>
      </c>
      <c r="T72" s="535" t="s">
        <v>299</v>
      </c>
      <c r="U72" s="718">
        <f>SUM(U59:U71)</f>
        <v>60</v>
      </c>
      <c r="V72" s="716" t="s">
        <v>197</v>
      </c>
      <c r="X72" s="576" t="str">
        <f>L134</f>
        <v>Monthly Taxes</v>
      </c>
      <c r="Y72" s="574" t="str">
        <f>IF(L149=Y58, M148,"-")</f>
        <v>-</v>
      </c>
      <c r="Z72" s="574" t="str">
        <f>IF(L149=Z58, M148,"-")</f>
        <v>-</v>
      </c>
      <c r="AA72" s="574" t="str">
        <f>IF(L149=AA58, M148,"-")</f>
        <v>-</v>
      </c>
      <c r="AG72" s="535"/>
      <c r="AH72" s="718">
        <f>IFERROR(SUM(AH59:AH70)/AH71, 0)</f>
        <v>101.65833333333335</v>
      </c>
      <c r="AI72" s="755"/>
      <c r="AK72" s="535"/>
      <c r="AL72" s="718">
        <f>IFERROR(SUM(AL59:AL70)/AL71, 0)</f>
        <v>576.20166666666671</v>
      </c>
      <c r="AM72" s="755"/>
      <c r="AO72" s="535"/>
      <c r="AP72" s="718">
        <f>IFERROR(SUM(AP59:AP70)/AP71, 0)</f>
        <v>314.38833333333332</v>
      </c>
      <c r="AQ72" s="755"/>
      <c r="AT72" s="796"/>
      <c r="AU72" s="786"/>
      <c r="AV72" s="794"/>
      <c r="AW72" s="792"/>
      <c r="AX72" s="593" t="s">
        <v>419</v>
      </c>
      <c r="AY72" s="593">
        <f>-AW70+AY71</f>
        <v>0</v>
      </c>
      <c r="AZ72" s="774"/>
      <c r="BA72" s="666"/>
      <c r="BB72" s="594"/>
      <c r="BD72" s="585" t="s">
        <v>412</v>
      </c>
      <c r="BE72" s="776"/>
      <c r="BH72" s="796"/>
      <c r="BI72" s="786"/>
      <c r="BJ72" s="794"/>
      <c r="BK72" s="792"/>
      <c r="BL72" s="593" t="s">
        <v>419</v>
      </c>
      <c r="BM72" s="593">
        <f>-BK70+BM71</f>
        <v>0</v>
      </c>
      <c r="BN72" s="774"/>
      <c r="BO72" s="666"/>
      <c r="BP72" s="594"/>
      <c r="BR72" s="585" t="s">
        <v>412</v>
      </c>
      <c r="BS72" s="776"/>
      <c r="BV72" s="796"/>
      <c r="BW72" s="786"/>
      <c r="BX72" s="794"/>
      <c r="BY72" s="792"/>
      <c r="BZ72" s="593" t="s">
        <v>419</v>
      </c>
      <c r="CA72" s="593">
        <f>-BY70+CA71</f>
        <v>0</v>
      </c>
      <c r="CB72" s="774"/>
      <c r="CC72" s="666"/>
      <c r="CD72" s="594"/>
      <c r="CF72" s="585" t="s">
        <v>412</v>
      </c>
      <c r="CG72" s="776"/>
    </row>
    <row r="73" spans="3:89" ht="21" customHeight="1" thickBot="1">
      <c r="C73" s="188"/>
      <c r="D73" s="167">
        <v>0</v>
      </c>
      <c r="E73" s="339"/>
      <c r="F73" s="339"/>
      <c r="G73" s="192" t="s">
        <v>49</v>
      </c>
      <c r="H73" s="193">
        <v>0</v>
      </c>
      <c r="I73" s="348">
        <f t="shared" ref="I73" si="4">H73/12</f>
        <v>0</v>
      </c>
      <c r="L73" s="552" t="s">
        <v>305</v>
      </c>
      <c r="M73" s="719"/>
      <c r="N73" s="717"/>
      <c r="P73" s="552" t="s">
        <v>305</v>
      </c>
      <c r="Q73" s="719"/>
      <c r="R73" s="717"/>
      <c r="T73" s="552" t="s">
        <v>301</v>
      </c>
      <c r="U73" s="719"/>
      <c r="V73" s="717"/>
      <c r="X73" s="577" t="str">
        <f>P134</f>
        <v>Monthly Cushion</v>
      </c>
      <c r="Y73" s="575" t="str">
        <f>IF(P149=Y58, Q148,"-")</f>
        <v>-</v>
      </c>
      <c r="Z73" s="575" t="str">
        <f>IF(P149=Z58, Q148,"-")</f>
        <v>-</v>
      </c>
      <c r="AA73" s="575" t="str">
        <f>IF(P149=AA58, Q148,"-")</f>
        <v>-</v>
      </c>
      <c r="AG73" s="572"/>
      <c r="AH73" s="719"/>
      <c r="AI73" s="756"/>
      <c r="AK73" s="572"/>
      <c r="AL73" s="719"/>
      <c r="AM73" s="756"/>
      <c r="AO73" s="572"/>
      <c r="AP73" s="719"/>
      <c r="AQ73" s="756"/>
      <c r="AT73" s="598" t="s">
        <v>424</v>
      </c>
      <c r="AU73" s="599" t="s">
        <v>147</v>
      </c>
      <c r="AV73" s="586" t="s">
        <v>410</v>
      </c>
      <c r="AW73" s="601">
        <v>-74</v>
      </c>
      <c r="AX73" s="771" t="str">
        <f>IF(AW73+AW74=0, "", "?")</f>
        <v/>
      </c>
      <c r="AY73" s="588"/>
      <c r="AZ73" s="587"/>
      <c r="BA73" s="663">
        <f>AW75+AY76</f>
        <v>-47.769999999999996</v>
      </c>
      <c r="BB73" s="578">
        <v>45741</v>
      </c>
      <c r="BD73" s="589"/>
      <c r="BE73" s="775">
        <f>BA145</f>
        <v>2255.58</v>
      </c>
      <c r="BH73" s="598" t="s">
        <v>425</v>
      </c>
      <c r="BI73" s="599" t="s">
        <v>147</v>
      </c>
      <c r="BJ73" s="586" t="s">
        <v>410</v>
      </c>
      <c r="BK73" s="601"/>
      <c r="BL73" s="771" t="str">
        <f>IF(BK73+BK74=0, "", "?")</f>
        <v/>
      </c>
      <c r="BM73" s="588"/>
      <c r="BN73" s="587"/>
      <c r="BO73" s="663">
        <f>BK75+BM76</f>
        <v>0</v>
      </c>
      <c r="BP73" s="578" t="s">
        <v>147</v>
      </c>
      <c r="BR73" s="589"/>
      <c r="BS73" s="775">
        <f>BO145</f>
        <v>0</v>
      </c>
      <c r="BV73" s="598" t="s">
        <v>425</v>
      </c>
      <c r="BW73" s="599" t="s">
        <v>147</v>
      </c>
      <c r="BX73" s="586" t="s">
        <v>410</v>
      </c>
      <c r="BY73" s="601"/>
      <c r="BZ73" s="771" t="str">
        <f>IF(BY73+BY74=0, "", "?")</f>
        <v/>
      </c>
      <c r="CA73" s="588"/>
      <c r="CB73" s="587"/>
      <c r="CC73" s="663">
        <f>BY75+CA76</f>
        <v>0</v>
      </c>
      <c r="CD73" s="578" t="s">
        <v>147</v>
      </c>
      <c r="CF73" s="589"/>
      <c r="CG73" s="775">
        <f>CC145</f>
        <v>0</v>
      </c>
    </row>
    <row r="74" spans="3:89" ht="21" customHeight="1" thickTop="1">
      <c r="C74" s="190"/>
      <c r="D74" s="177">
        <v>0</v>
      </c>
      <c r="E74" s="339"/>
      <c r="F74" s="339"/>
      <c r="G74" s="179" t="s">
        <v>49</v>
      </c>
      <c r="H74" s="180">
        <v>0</v>
      </c>
      <c r="I74" s="351">
        <f>H74/12</f>
        <v>0</v>
      </c>
      <c r="X74" s="576" t="str">
        <f>T134</f>
        <v>Monthly Retirement</v>
      </c>
      <c r="Y74" s="574" t="str">
        <f>IF(T149=Y58, U148,"-")</f>
        <v>-</v>
      </c>
      <c r="Z74" s="574" t="str">
        <f>IF(T149=Z58, U148,"-")</f>
        <v>-</v>
      </c>
      <c r="AA74" s="574" t="str">
        <f>IF(T149=AA58, U148,"-")</f>
        <v>-</v>
      </c>
      <c r="AT74" s="538" t="str">
        <f>AT59</f>
        <v>Loan</v>
      </c>
      <c r="AU74" s="600" t="s">
        <v>147</v>
      </c>
      <c r="AV74" s="617" t="s">
        <v>409</v>
      </c>
      <c r="AW74" s="602">
        <v>74</v>
      </c>
      <c r="AX74" s="772"/>
      <c r="AY74" s="588"/>
      <c r="AZ74" s="590"/>
      <c r="BA74" s="664"/>
      <c r="BB74" s="532">
        <v>45744</v>
      </c>
      <c r="BD74" s="585" t="s">
        <v>413</v>
      </c>
      <c r="BE74" s="776"/>
      <c r="BH74" s="538" t="str">
        <f>BH59</f>
        <v>Credit Card</v>
      </c>
      <c r="BI74" s="600" t="s">
        <v>147</v>
      </c>
      <c r="BJ74" s="617" t="s">
        <v>409</v>
      </c>
      <c r="BK74" s="602"/>
      <c r="BL74" s="772"/>
      <c r="BM74" s="588"/>
      <c r="BN74" s="590"/>
      <c r="BO74" s="664"/>
      <c r="BP74" s="532" t="s">
        <v>147</v>
      </c>
      <c r="BR74" s="585" t="s">
        <v>413</v>
      </c>
      <c r="BS74" s="776"/>
      <c r="BV74" s="538" t="str">
        <f>BV59</f>
        <v>Line of Credit</v>
      </c>
      <c r="BW74" s="600" t="s">
        <v>147</v>
      </c>
      <c r="BX74" s="617" t="s">
        <v>409</v>
      </c>
      <c r="BY74" s="602"/>
      <c r="BZ74" s="772"/>
      <c r="CA74" s="588"/>
      <c r="CB74" s="590"/>
      <c r="CC74" s="664"/>
      <c r="CD74" s="532" t="s">
        <v>147</v>
      </c>
      <c r="CF74" s="585" t="s">
        <v>413</v>
      </c>
      <c r="CG74" s="776"/>
    </row>
    <row r="75" spans="3:89" ht="21" customHeight="1">
      <c r="C75" s="188"/>
      <c r="D75" s="167">
        <v>0</v>
      </c>
      <c r="E75" s="339"/>
      <c r="F75" s="339"/>
      <c r="G75" s="138"/>
      <c r="H75" s="138"/>
      <c r="I75" s="138"/>
      <c r="X75" s="751" t="s">
        <v>303</v>
      </c>
      <c r="Y75" s="749">
        <f>SUM(Y60:Y74)</f>
        <v>3998.1866666666665</v>
      </c>
      <c r="Z75" s="749">
        <f>SUM(Z60:Z74)</f>
        <v>13</v>
      </c>
      <c r="AA75" s="749">
        <f>SUM(AA60:AA74)</f>
        <v>60</v>
      </c>
      <c r="AB75" s="753" t="s">
        <v>318</v>
      </c>
      <c r="AC75" s="749">
        <f>SUM(Y75:AA76)</f>
        <v>4071.1866666666665</v>
      </c>
      <c r="AD75" s="749"/>
      <c r="AT75" s="795" t="s">
        <v>147</v>
      </c>
      <c r="AU75" s="785" t="s">
        <v>147</v>
      </c>
      <c r="AV75" s="793" t="s">
        <v>417</v>
      </c>
      <c r="AW75" s="791"/>
      <c r="AX75" s="591" t="s">
        <v>418</v>
      </c>
      <c r="AY75" s="603">
        <v>26.23</v>
      </c>
      <c r="AZ75" s="773" t="str">
        <f>IF(AY75+-AY76=AW74, "", "?")</f>
        <v/>
      </c>
      <c r="BA75" s="665">
        <f>BA71+BA73</f>
        <v>2866.8199999999997</v>
      </c>
      <c r="BB75" s="592"/>
      <c r="BH75" s="795" t="s">
        <v>147</v>
      </c>
      <c r="BI75" s="785" t="s">
        <v>147</v>
      </c>
      <c r="BJ75" s="793" t="s">
        <v>417</v>
      </c>
      <c r="BK75" s="791"/>
      <c r="BL75" s="591" t="s">
        <v>418</v>
      </c>
      <c r="BM75" s="603"/>
      <c r="BN75" s="773" t="str">
        <f>IF(BM75+-BM76=BK74, "", "?")</f>
        <v/>
      </c>
      <c r="BO75" s="665">
        <f>BO71+BO73</f>
        <v>0</v>
      </c>
      <c r="BP75" s="592"/>
      <c r="BV75" s="795" t="s">
        <v>147</v>
      </c>
      <c r="BW75" s="785" t="s">
        <v>147</v>
      </c>
      <c r="BX75" s="793" t="s">
        <v>417</v>
      </c>
      <c r="BY75" s="791"/>
      <c r="BZ75" s="591" t="s">
        <v>418</v>
      </c>
      <c r="CA75" s="603"/>
      <c r="CB75" s="773" t="str">
        <f>IF(CA75+-CA76=BY74, "", "?")</f>
        <v/>
      </c>
      <c r="CC75" s="665">
        <f>CC71+CC73</f>
        <v>0</v>
      </c>
      <c r="CD75" s="592"/>
    </row>
    <row r="76" spans="3:89" ht="21" customHeight="1" thickBot="1">
      <c r="C76" s="190"/>
      <c r="D76" s="177">
        <v>0</v>
      </c>
      <c r="E76" s="339"/>
      <c r="F76" s="339"/>
      <c r="G76" s="354"/>
      <c r="H76" s="339"/>
      <c r="I76" s="339"/>
      <c r="X76" s="752"/>
      <c r="Y76" s="750"/>
      <c r="Z76" s="750"/>
      <c r="AA76" s="750"/>
      <c r="AB76" s="754"/>
      <c r="AC76" s="750"/>
      <c r="AD76" s="750"/>
      <c r="AT76" s="796"/>
      <c r="AU76" s="786"/>
      <c r="AV76" s="794"/>
      <c r="AW76" s="792"/>
      <c r="AX76" s="593" t="s">
        <v>419</v>
      </c>
      <c r="AY76" s="593">
        <f>-AW74+AY75</f>
        <v>-47.769999999999996</v>
      </c>
      <c r="AZ76" s="774"/>
      <c r="BA76" s="666"/>
      <c r="BB76" s="594"/>
      <c r="BH76" s="796"/>
      <c r="BI76" s="786"/>
      <c r="BJ76" s="794"/>
      <c r="BK76" s="792"/>
      <c r="BL76" s="593" t="s">
        <v>419</v>
      </c>
      <c r="BM76" s="593">
        <f>-BK74+BM75</f>
        <v>0</v>
      </c>
      <c r="BN76" s="774"/>
      <c r="BO76" s="666"/>
      <c r="BP76" s="594"/>
      <c r="BV76" s="796"/>
      <c r="BW76" s="786"/>
      <c r="BX76" s="794"/>
      <c r="BY76" s="792"/>
      <c r="BZ76" s="593" t="s">
        <v>419</v>
      </c>
      <c r="CA76" s="593">
        <f>-BY74+CA75</f>
        <v>0</v>
      </c>
      <c r="CB76" s="774"/>
      <c r="CC76" s="666"/>
      <c r="CD76" s="594"/>
    </row>
    <row r="77" spans="3:89" ht="21" customHeight="1" thickTop="1">
      <c r="C77" s="188"/>
      <c r="D77" s="167">
        <v>0</v>
      </c>
      <c r="E77" s="339"/>
      <c r="F77" s="339"/>
      <c r="G77" s="347" t="s">
        <v>192</v>
      </c>
      <c r="H77" s="347" t="s">
        <v>196</v>
      </c>
      <c r="I77" s="347" t="s">
        <v>195</v>
      </c>
      <c r="L77" s="536" t="s">
        <v>290</v>
      </c>
      <c r="M77" s="347" t="s">
        <v>193</v>
      </c>
      <c r="N77" s="347" t="s">
        <v>297</v>
      </c>
      <c r="P77" s="536" t="s">
        <v>129</v>
      </c>
      <c r="Q77" s="347" t="s">
        <v>193</v>
      </c>
      <c r="R77" s="347" t="s">
        <v>297</v>
      </c>
      <c r="T77" s="536" t="s">
        <v>84</v>
      </c>
      <c r="U77" s="347" t="s">
        <v>193</v>
      </c>
      <c r="V77" s="347" t="s">
        <v>297</v>
      </c>
      <c r="AG77" s="536" t="s">
        <v>391</v>
      </c>
      <c r="AH77" s="347" t="s">
        <v>193</v>
      </c>
      <c r="AI77" s="347" t="s">
        <v>297</v>
      </c>
      <c r="AK77" s="536" t="s">
        <v>390</v>
      </c>
      <c r="AL77" s="347" t="s">
        <v>193</v>
      </c>
      <c r="AM77" s="347" t="s">
        <v>297</v>
      </c>
      <c r="AO77" s="536" t="s">
        <v>386</v>
      </c>
      <c r="AP77" s="347" t="s">
        <v>193</v>
      </c>
      <c r="AQ77" s="347" t="s">
        <v>297</v>
      </c>
      <c r="AT77" s="598" t="s">
        <v>425</v>
      </c>
      <c r="AU77" s="599" t="s">
        <v>147</v>
      </c>
      <c r="AV77" s="586" t="s">
        <v>410</v>
      </c>
      <c r="AW77" s="601"/>
      <c r="AX77" s="771" t="str">
        <f>IF(AW77+AW78=0, "", "?")</f>
        <v/>
      </c>
      <c r="AY77" s="588"/>
      <c r="AZ77" s="587"/>
      <c r="BA77" s="663">
        <f>AW79+AY80</f>
        <v>-500</v>
      </c>
      <c r="BB77" s="578" t="s">
        <v>147</v>
      </c>
      <c r="BH77" s="598" t="s">
        <v>425</v>
      </c>
      <c r="BI77" s="599" t="s">
        <v>147</v>
      </c>
      <c r="BJ77" s="586" t="s">
        <v>410</v>
      </c>
      <c r="BK77" s="601"/>
      <c r="BL77" s="771" t="str">
        <f>IF(BK77+BK78=0, "", "?")</f>
        <v/>
      </c>
      <c r="BM77" s="588"/>
      <c r="BN77" s="587"/>
      <c r="BO77" s="663">
        <f>BK79+BM80</f>
        <v>0</v>
      </c>
      <c r="BP77" s="578" t="s">
        <v>147</v>
      </c>
      <c r="BV77" s="598" t="s">
        <v>425</v>
      </c>
      <c r="BW77" s="599" t="s">
        <v>147</v>
      </c>
      <c r="BX77" s="586" t="s">
        <v>410</v>
      </c>
      <c r="BY77" s="601"/>
      <c r="BZ77" s="771" t="str">
        <f>IF(BY77+BY78=0, "", "?")</f>
        <v/>
      </c>
      <c r="CA77" s="588"/>
      <c r="CB77" s="587"/>
      <c r="CC77" s="663">
        <f>BY79+CA80</f>
        <v>0</v>
      </c>
      <c r="CD77" s="578" t="s">
        <v>147</v>
      </c>
    </row>
    <row r="78" spans="3:89" ht="21" customHeight="1">
      <c r="C78" s="190"/>
      <c r="D78" s="177">
        <v>0</v>
      </c>
      <c r="E78" s="339"/>
      <c r="F78" s="339"/>
      <c r="G78" s="192" t="s">
        <v>49</v>
      </c>
      <c r="H78" s="193">
        <v>1200</v>
      </c>
      <c r="I78" s="348">
        <f>H78/6</f>
        <v>200</v>
      </c>
      <c r="L78" s="538" t="s">
        <v>32</v>
      </c>
      <c r="M78" s="533">
        <v>11.5</v>
      </c>
      <c r="N78" s="532">
        <v>45660</v>
      </c>
      <c r="P78" s="538" t="s">
        <v>32</v>
      </c>
      <c r="Q78" s="533">
        <v>6.25</v>
      </c>
      <c r="R78" s="532">
        <v>45660</v>
      </c>
      <c r="T78" s="538" t="s">
        <v>32</v>
      </c>
      <c r="U78" s="533">
        <v>13</v>
      </c>
      <c r="V78" s="532">
        <v>45660</v>
      </c>
      <c r="AG78" s="538" t="s">
        <v>32</v>
      </c>
      <c r="AH78" s="533">
        <v>0</v>
      </c>
      <c r="AI78" s="532" t="s">
        <v>147</v>
      </c>
      <c r="AK78" s="538" t="s">
        <v>32</v>
      </c>
      <c r="AL78" s="533">
        <v>0</v>
      </c>
      <c r="AM78" s="532" t="s">
        <v>147</v>
      </c>
      <c r="AO78" s="538" t="s">
        <v>32</v>
      </c>
      <c r="AP78" s="533">
        <v>0</v>
      </c>
      <c r="AQ78" s="532">
        <v>0</v>
      </c>
      <c r="AT78" s="538" t="str">
        <f>AT59</f>
        <v>Loan</v>
      </c>
      <c r="AU78" s="600" t="s">
        <v>147</v>
      </c>
      <c r="AV78" s="617" t="s">
        <v>409</v>
      </c>
      <c r="AW78" s="602"/>
      <c r="AX78" s="772"/>
      <c r="AY78" s="588"/>
      <c r="AZ78" s="590"/>
      <c r="BA78" s="664"/>
      <c r="BB78" s="532" t="s">
        <v>147</v>
      </c>
      <c r="BH78" s="538" t="str">
        <f>BH59</f>
        <v>Credit Card</v>
      </c>
      <c r="BI78" s="600" t="s">
        <v>147</v>
      </c>
      <c r="BJ78" s="617" t="s">
        <v>409</v>
      </c>
      <c r="BK78" s="602"/>
      <c r="BL78" s="772"/>
      <c r="BM78" s="588"/>
      <c r="BN78" s="590"/>
      <c r="BO78" s="664"/>
      <c r="BP78" s="532" t="s">
        <v>147</v>
      </c>
      <c r="BV78" s="538" t="str">
        <f>BV59</f>
        <v>Line of Credit</v>
      </c>
      <c r="BW78" s="600" t="s">
        <v>147</v>
      </c>
      <c r="BX78" s="617" t="s">
        <v>409</v>
      </c>
      <c r="BY78" s="602"/>
      <c r="BZ78" s="772"/>
      <c r="CA78" s="588"/>
      <c r="CB78" s="590"/>
      <c r="CC78" s="664"/>
      <c r="CD78" s="532" t="s">
        <v>147</v>
      </c>
    </row>
    <row r="79" spans="3:89" ht="21" customHeight="1">
      <c r="C79" s="188"/>
      <c r="D79" s="167">
        <v>0</v>
      </c>
      <c r="E79" s="339"/>
      <c r="F79" s="339"/>
      <c r="G79" s="192" t="s">
        <v>49</v>
      </c>
      <c r="H79" s="193">
        <v>0</v>
      </c>
      <c r="I79" s="348">
        <f t="shared" ref="I79:I86" si="5">H79/6</f>
        <v>0</v>
      </c>
      <c r="L79" s="538" t="s">
        <v>33</v>
      </c>
      <c r="M79" s="533">
        <v>11.5</v>
      </c>
      <c r="N79" s="532">
        <v>45691</v>
      </c>
      <c r="P79" s="538" t="s">
        <v>33</v>
      </c>
      <c r="Q79" s="533">
        <v>6.25</v>
      </c>
      <c r="R79" s="532">
        <v>45691</v>
      </c>
      <c r="T79" s="538" t="s">
        <v>33</v>
      </c>
      <c r="U79" s="533">
        <v>13</v>
      </c>
      <c r="V79" s="532">
        <v>45691</v>
      </c>
      <c r="AG79" s="538" t="s">
        <v>33</v>
      </c>
      <c r="AH79" s="533">
        <v>0</v>
      </c>
      <c r="AI79" s="532" t="s">
        <v>147</v>
      </c>
      <c r="AK79" s="538" t="s">
        <v>33</v>
      </c>
      <c r="AL79" s="533">
        <v>0</v>
      </c>
      <c r="AM79" s="532" t="s">
        <v>147</v>
      </c>
      <c r="AO79" s="538" t="s">
        <v>33</v>
      </c>
      <c r="AP79" s="533">
        <v>0</v>
      </c>
      <c r="AQ79" s="532">
        <v>0</v>
      </c>
      <c r="AT79" s="795">
        <v>45745</v>
      </c>
      <c r="AU79" s="785" t="s">
        <v>434</v>
      </c>
      <c r="AV79" s="793" t="s">
        <v>417</v>
      </c>
      <c r="AW79" s="791">
        <v>-500</v>
      </c>
      <c r="AX79" s="591" t="s">
        <v>418</v>
      </c>
      <c r="AY79" s="603"/>
      <c r="AZ79" s="773" t="str">
        <f>IF(AY79+-AY80=AW78, "", "?")</f>
        <v/>
      </c>
      <c r="BA79" s="665">
        <f>BA75+BA77</f>
        <v>2366.8199999999997</v>
      </c>
      <c r="BB79" s="592"/>
      <c r="BD79" s="619"/>
      <c r="BE79" s="620"/>
      <c r="BH79" s="795" t="s">
        <v>147</v>
      </c>
      <c r="BI79" s="785" t="s">
        <v>147</v>
      </c>
      <c r="BJ79" s="793" t="s">
        <v>417</v>
      </c>
      <c r="BK79" s="791"/>
      <c r="BL79" s="591" t="s">
        <v>418</v>
      </c>
      <c r="BM79" s="603"/>
      <c r="BN79" s="773" t="str">
        <f>IF(BM79+-BM80=BK78, "", "?")</f>
        <v/>
      </c>
      <c r="BO79" s="665">
        <f>BO75+BO77</f>
        <v>0</v>
      </c>
      <c r="BP79" s="592"/>
      <c r="BR79" s="619"/>
      <c r="BS79" s="620"/>
      <c r="BV79" s="795" t="s">
        <v>147</v>
      </c>
      <c r="BW79" s="785" t="s">
        <v>147</v>
      </c>
      <c r="BX79" s="793" t="s">
        <v>417</v>
      </c>
      <c r="BY79" s="791"/>
      <c r="BZ79" s="591" t="s">
        <v>418</v>
      </c>
      <c r="CA79" s="603"/>
      <c r="CB79" s="773" t="str">
        <f>IF(CA79+-CA80=BY78, "", "?")</f>
        <v/>
      </c>
      <c r="CC79" s="665">
        <f>CC75+CC77</f>
        <v>0</v>
      </c>
      <c r="CD79" s="592"/>
      <c r="CF79" s="619"/>
      <c r="CG79" s="620"/>
    </row>
    <row r="80" spans="3:89" ht="21" customHeight="1">
      <c r="C80" s="178"/>
      <c r="D80" s="189">
        <v>0</v>
      </c>
      <c r="E80" s="339"/>
      <c r="F80" s="339"/>
      <c r="G80" s="192" t="s">
        <v>49</v>
      </c>
      <c r="H80" s="193">
        <v>0</v>
      </c>
      <c r="I80" s="348">
        <f t="shared" si="5"/>
        <v>0</v>
      </c>
      <c r="L80" s="538" t="s">
        <v>34</v>
      </c>
      <c r="M80" s="533">
        <v>11.5</v>
      </c>
      <c r="N80" s="532">
        <v>45719</v>
      </c>
      <c r="P80" s="538" t="s">
        <v>34</v>
      </c>
      <c r="Q80" s="533">
        <v>6.25</v>
      </c>
      <c r="R80" s="532">
        <v>45719</v>
      </c>
      <c r="T80" s="538" t="s">
        <v>34</v>
      </c>
      <c r="U80" s="533">
        <v>13</v>
      </c>
      <c r="V80" s="532">
        <v>45719</v>
      </c>
      <c r="AG80" s="538" t="s">
        <v>34</v>
      </c>
      <c r="AH80" s="533">
        <v>0</v>
      </c>
      <c r="AI80" s="532" t="s">
        <v>147</v>
      </c>
      <c r="AK80" s="538" t="s">
        <v>34</v>
      </c>
      <c r="AL80" s="533">
        <v>0</v>
      </c>
      <c r="AM80" s="532" t="s">
        <v>147</v>
      </c>
      <c r="AO80" s="538" t="s">
        <v>34</v>
      </c>
      <c r="AP80" s="533">
        <v>0</v>
      </c>
      <c r="AQ80" s="532">
        <v>0</v>
      </c>
      <c r="AT80" s="796"/>
      <c r="AU80" s="786"/>
      <c r="AV80" s="794"/>
      <c r="AW80" s="792"/>
      <c r="AX80" s="593" t="s">
        <v>419</v>
      </c>
      <c r="AY80" s="593">
        <f>-AW78+AY79</f>
        <v>0</v>
      </c>
      <c r="AZ80" s="774"/>
      <c r="BA80" s="666"/>
      <c r="BB80" s="594"/>
      <c r="BD80" s="621"/>
      <c r="BE80" s="620"/>
      <c r="BH80" s="796"/>
      <c r="BI80" s="786"/>
      <c r="BJ80" s="794"/>
      <c r="BK80" s="792"/>
      <c r="BL80" s="593" t="s">
        <v>419</v>
      </c>
      <c r="BM80" s="593">
        <f>-BK78+BM79</f>
        <v>0</v>
      </c>
      <c r="BN80" s="774"/>
      <c r="BO80" s="666"/>
      <c r="BP80" s="594"/>
      <c r="BR80" s="621"/>
      <c r="BS80" s="620"/>
      <c r="BV80" s="796"/>
      <c r="BW80" s="786"/>
      <c r="BX80" s="794"/>
      <c r="BY80" s="792"/>
      <c r="BZ80" s="593" t="s">
        <v>419</v>
      </c>
      <c r="CA80" s="593">
        <f>-BY78+CA79</f>
        <v>0</v>
      </c>
      <c r="CB80" s="774"/>
      <c r="CC80" s="666"/>
      <c r="CD80" s="594"/>
      <c r="CF80" s="621"/>
      <c r="CG80" s="620"/>
    </row>
    <row r="81" spans="3:85" ht="21" customHeight="1">
      <c r="C81" s="188"/>
      <c r="D81" s="167">
        <v>0</v>
      </c>
      <c r="E81" s="339"/>
      <c r="F81" s="339"/>
      <c r="G81" s="192" t="s">
        <v>49</v>
      </c>
      <c r="H81" s="193">
        <v>0</v>
      </c>
      <c r="I81" s="348">
        <f t="shared" si="5"/>
        <v>0</v>
      </c>
      <c r="L81" s="538" t="s">
        <v>35</v>
      </c>
      <c r="M81" s="533">
        <v>11.5</v>
      </c>
      <c r="N81" s="532">
        <v>45750</v>
      </c>
      <c r="P81" s="538" t="s">
        <v>35</v>
      </c>
      <c r="Q81" s="533">
        <v>6.25</v>
      </c>
      <c r="R81" s="532">
        <v>45750</v>
      </c>
      <c r="T81" s="538" t="s">
        <v>35</v>
      </c>
      <c r="U81" s="533">
        <v>13</v>
      </c>
      <c r="V81" s="532">
        <v>45750</v>
      </c>
      <c r="AG81" s="538" t="s">
        <v>35</v>
      </c>
      <c r="AH81" s="533">
        <v>0</v>
      </c>
      <c r="AI81" s="532" t="s">
        <v>147</v>
      </c>
      <c r="AK81" s="538" t="s">
        <v>35</v>
      </c>
      <c r="AL81" s="533">
        <v>0</v>
      </c>
      <c r="AM81" s="532" t="s">
        <v>147</v>
      </c>
      <c r="AO81" s="538" t="s">
        <v>35</v>
      </c>
      <c r="AP81" s="533">
        <v>0</v>
      </c>
      <c r="AQ81" s="532">
        <v>0</v>
      </c>
      <c r="AT81" s="598" t="s">
        <v>425</v>
      </c>
      <c r="AU81" s="599" t="s">
        <v>147</v>
      </c>
      <c r="AV81" s="586" t="s">
        <v>410</v>
      </c>
      <c r="AW81" s="601"/>
      <c r="AX81" s="771" t="str">
        <f>IF(AW81+AW82=0, "", "?")</f>
        <v/>
      </c>
      <c r="AY81" s="588"/>
      <c r="AZ81" s="587"/>
      <c r="BA81" s="663">
        <f>AW83+AY84</f>
        <v>88.76</v>
      </c>
      <c r="BB81" s="578" t="s">
        <v>147</v>
      </c>
      <c r="BD81" s="540"/>
      <c r="BE81" s="540"/>
      <c r="BH81" s="598" t="s">
        <v>425</v>
      </c>
      <c r="BI81" s="599" t="s">
        <v>147</v>
      </c>
      <c r="BJ81" s="586" t="s">
        <v>410</v>
      </c>
      <c r="BK81" s="601"/>
      <c r="BL81" s="771" t="str">
        <f>IF(BK81+BK82=0, "", "?")</f>
        <v/>
      </c>
      <c r="BM81" s="588"/>
      <c r="BN81" s="587"/>
      <c r="BO81" s="663">
        <f>BK83+BM84</f>
        <v>0</v>
      </c>
      <c r="BP81" s="578" t="s">
        <v>147</v>
      </c>
      <c r="BR81" s="540"/>
      <c r="BS81" s="540"/>
      <c r="BV81" s="598" t="s">
        <v>425</v>
      </c>
      <c r="BW81" s="599" t="s">
        <v>147</v>
      </c>
      <c r="BX81" s="586" t="s">
        <v>410</v>
      </c>
      <c r="BY81" s="601"/>
      <c r="BZ81" s="771" t="str">
        <f>IF(BY81+BY82=0, "", "?")</f>
        <v/>
      </c>
      <c r="CA81" s="588"/>
      <c r="CB81" s="587"/>
      <c r="CC81" s="663">
        <f>BY83+CA84</f>
        <v>0</v>
      </c>
      <c r="CD81" s="578" t="s">
        <v>147</v>
      </c>
      <c r="CF81" s="540"/>
      <c r="CG81" s="540"/>
    </row>
    <row r="82" spans="3:85" ht="21" customHeight="1">
      <c r="C82" s="190"/>
      <c r="D82" s="177">
        <v>0</v>
      </c>
      <c r="G82" s="192" t="s">
        <v>49</v>
      </c>
      <c r="H82" s="193">
        <v>0</v>
      </c>
      <c r="I82" s="348">
        <f t="shared" si="5"/>
        <v>0</v>
      </c>
      <c r="L82" s="538" t="s">
        <v>36</v>
      </c>
      <c r="M82" s="533">
        <v>0</v>
      </c>
      <c r="N82" s="532"/>
      <c r="P82" s="538" t="s">
        <v>36</v>
      </c>
      <c r="Q82" s="533">
        <v>0</v>
      </c>
      <c r="R82" s="532"/>
      <c r="T82" s="538" t="s">
        <v>36</v>
      </c>
      <c r="U82" s="533">
        <v>0</v>
      </c>
      <c r="V82" s="532"/>
      <c r="AG82" s="538" t="s">
        <v>36</v>
      </c>
      <c r="AH82" s="533">
        <v>0</v>
      </c>
      <c r="AI82" s="532" t="s">
        <v>147</v>
      </c>
      <c r="AK82" s="538" t="s">
        <v>36</v>
      </c>
      <c r="AL82" s="533">
        <v>0</v>
      </c>
      <c r="AM82" s="532" t="s">
        <v>147</v>
      </c>
      <c r="AO82" s="538" t="s">
        <v>36</v>
      </c>
      <c r="AP82" s="533">
        <v>0</v>
      </c>
      <c r="AQ82" s="532">
        <v>0</v>
      </c>
      <c r="AT82" s="538" t="str">
        <f>AT59</f>
        <v>Loan</v>
      </c>
      <c r="AU82" s="600" t="s">
        <v>147</v>
      </c>
      <c r="AV82" s="617" t="s">
        <v>409</v>
      </c>
      <c r="AW82" s="602"/>
      <c r="AX82" s="772"/>
      <c r="AY82" s="588"/>
      <c r="AZ82" s="590"/>
      <c r="BA82" s="664"/>
      <c r="BB82" s="532" t="s">
        <v>147</v>
      </c>
      <c r="BD82" s="622"/>
      <c r="BE82" s="623"/>
      <c r="BH82" s="538" t="str">
        <f>BH59</f>
        <v>Credit Card</v>
      </c>
      <c r="BI82" s="600" t="s">
        <v>147</v>
      </c>
      <c r="BJ82" s="617" t="s">
        <v>409</v>
      </c>
      <c r="BK82" s="602"/>
      <c r="BL82" s="772"/>
      <c r="BM82" s="588"/>
      <c r="BN82" s="590"/>
      <c r="BO82" s="664"/>
      <c r="BP82" s="532" t="s">
        <v>147</v>
      </c>
      <c r="BR82" s="622"/>
      <c r="BS82" s="623"/>
      <c r="BV82" s="538" t="str">
        <f>BV59</f>
        <v>Line of Credit</v>
      </c>
      <c r="BW82" s="600" t="s">
        <v>147</v>
      </c>
      <c r="BX82" s="617" t="s">
        <v>409</v>
      </c>
      <c r="BY82" s="602"/>
      <c r="BZ82" s="772"/>
      <c r="CA82" s="588"/>
      <c r="CB82" s="590"/>
      <c r="CC82" s="664"/>
      <c r="CD82" s="532" t="s">
        <v>147</v>
      </c>
      <c r="CF82" s="622"/>
      <c r="CG82" s="623"/>
    </row>
    <row r="83" spans="3:85" ht="21" customHeight="1">
      <c r="C83" s="188"/>
      <c r="D83" s="167">
        <v>0</v>
      </c>
      <c r="G83" s="192" t="s">
        <v>49</v>
      </c>
      <c r="H83" s="193">
        <v>0</v>
      </c>
      <c r="I83" s="348">
        <f t="shared" si="5"/>
        <v>0</v>
      </c>
      <c r="L83" s="538" t="s">
        <v>4</v>
      </c>
      <c r="M83" s="533">
        <v>0</v>
      </c>
      <c r="N83" s="532"/>
      <c r="P83" s="538" t="s">
        <v>4</v>
      </c>
      <c r="Q83" s="533">
        <v>0</v>
      </c>
      <c r="R83" s="532"/>
      <c r="T83" s="538" t="s">
        <v>4</v>
      </c>
      <c r="U83" s="533">
        <v>0</v>
      </c>
      <c r="V83" s="532"/>
      <c r="AG83" s="538" t="s">
        <v>4</v>
      </c>
      <c r="AH83" s="533">
        <v>0</v>
      </c>
      <c r="AI83" s="532" t="s">
        <v>147</v>
      </c>
      <c r="AK83" s="538" t="s">
        <v>4</v>
      </c>
      <c r="AL83" s="533">
        <v>0</v>
      </c>
      <c r="AM83" s="532" t="s">
        <v>147</v>
      </c>
      <c r="AO83" s="538" t="s">
        <v>4</v>
      </c>
      <c r="AP83" s="533">
        <v>0</v>
      </c>
      <c r="AQ83" s="532">
        <v>0</v>
      </c>
      <c r="AT83" s="795">
        <v>45748</v>
      </c>
      <c r="AU83" s="785" t="s">
        <v>438</v>
      </c>
      <c r="AV83" s="793" t="s">
        <v>417</v>
      </c>
      <c r="AW83" s="791"/>
      <c r="AX83" s="591" t="s">
        <v>418</v>
      </c>
      <c r="AY83" s="603">
        <v>88.76</v>
      </c>
      <c r="AZ83" s="773" t="str">
        <f>IF(AY83+-AY84=AW82, "", "?")</f>
        <v/>
      </c>
      <c r="BA83" s="665">
        <f>BA79+BA81</f>
        <v>2455.58</v>
      </c>
      <c r="BB83" s="592"/>
      <c r="BD83" s="622"/>
      <c r="BE83" s="623"/>
      <c r="BH83" s="795" t="s">
        <v>147</v>
      </c>
      <c r="BI83" s="785" t="s">
        <v>147</v>
      </c>
      <c r="BJ83" s="793" t="s">
        <v>417</v>
      </c>
      <c r="BK83" s="791"/>
      <c r="BL83" s="591" t="s">
        <v>418</v>
      </c>
      <c r="BM83" s="603"/>
      <c r="BN83" s="773" t="str">
        <f>IF(BM83+-BM84=BK82, "", "?")</f>
        <v/>
      </c>
      <c r="BO83" s="665">
        <f>BO79+BO81</f>
        <v>0</v>
      </c>
      <c r="BP83" s="592"/>
      <c r="BR83" s="622"/>
      <c r="BS83" s="623"/>
      <c r="BV83" s="795" t="s">
        <v>147</v>
      </c>
      <c r="BW83" s="785" t="s">
        <v>147</v>
      </c>
      <c r="BX83" s="793" t="s">
        <v>417</v>
      </c>
      <c r="BY83" s="791"/>
      <c r="BZ83" s="591" t="s">
        <v>418</v>
      </c>
      <c r="CA83" s="603"/>
      <c r="CB83" s="773" t="str">
        <f>IF(CA83+-CA84=BY82, "", "?")</f>
        <v/>
      </c>
      <c r="CC83" s="665">
        <f>CC79+CC81</f>
        <v>0</v>
      </c>
      <c r="CD83" s="592"/>
      <c r="CF83" s="622"/>
      <c r="CG83" s="623"/>
    </row>
    <row r="84" spans="3:85" ht="21" customHeight="1">
      <c r="C84" s="190"/>
      <c r="D84" s="177">
        <v>0</v>
      </c>
      <c r="G84" s="192" t="s">
        <v>49</v>
      </c>
      <c r="H84" s="193">
        <v>0</v>
      </c>
      <c r="I84" s="348">
        <f t="shared" si="5"/>
        <v>0</v>
      </c>
      <c r="L84" s="538" t="s">
        <v>19</v>
      </c>
      <c r="M84" s="533">
        <v>0</v>
      </c>
      <c r="N84" s="532"/>
      <c r="P84" s="538" t="s">
        <v>19</v>
      </c>
      <c r="Q84" s="533">
        <v>0</v>
      </c>
      <c r="R84" s="532"/>
      <c r="T84" s="538" t="s">
        <v>19</v>
      </c>
      <c r="U84" s="533">
        <v>0</v>
      </c>
      <c r="V84" s="532"/>
      <c r="AG84" s="538" t="s">
        <v>19</v>
      </c>
      <c r="AH84" s="533">
        <v>0</v>
      </c>
      <c r="AI84" s="532" t="s">
        <v>147</v>
      </c>
      <c r="AK84" s="538" t="s">
        <v>19</v>
      </c>
      <c r="AL84" s="533">
        <v>0</v>
      </c>
      <c r="AM84" s="532" t="s">
        <v>147</v>
      </c>
      <c r="AO84" s="538" t="s">
        <v>19</v>
      </c>
      <c r="AP84" s="533">
        <v>0</v>
      </c>
      <c r="AQ84" s="532">
        <v>0</v>
      </c>
      <c r="AT84" s="796"/>
      <c r="AU84" s="786"/>
      <c r="AV84" s="794"/>
      <c r="AW84" s="792"/>
      <c r="AX84" s="593" t="s">
        <v>419</v>
      </c>
      <c r="AY84" s="593">
        <f>-AW82+AY83</f>
        <v>88.76</v>
      </c>
      <c r="AZ84" s="774"/>
      <c r="BA84" s="666"/>
      <c r="BB84" s="594"/>
      <c r="BD84" s="622"/>
      <c r="BE84" s="623"/>
      <c r="BH84" s="796"/>
      <c r="BI84" s="786"/>
      <c r="BJ84" s="794"/>
      <c r="BK84" s="792"/>
      <c r="BL84" s="593" t="s">
        <v>419</v>
      </c>
      <c r="BM84" s="593">
        <f>-BK82+BM83</f>
        <v>0</v>
      </c>
      <c r="BN84" s="774"/>
      <c r="BO84" s="666"/>
      <c r="BP84" s="594"/>
      <c r="BR84" s="622"/>
      <c r="BS84" s="623"/>
      <c r="BV84" s="796"/>
      <c r="BW84" s="786"/>
      <c r="BX84" s="794"/>
      <c r="BY84" s="792"/>
      <c r="BZ84" s="593" t="s">
        <v>419</v>
      </c>
      <c r="CA84" s="593">
        <f>-BY82+CA83</f>
        <v>0</v>
      </c>
      <c r="CB84" s="774"/>
      <c r="CC84" s="666"/>
      <c r="CD84" s="594"/>
      <c r="CF84" s="622"/>
      <c r="CG84" s="623"/>
    </row>
    <row r="85" spans="3:85" ht="21" customHeight="1">
      <c r="C85" s="188"/>
      <c r="D85" s="167">
        <v>0</v>
      </c>
      <c r="G85" s="192" t="s">
        <v>49</v>
      </c>
      <c r="H85" s="193">
        <v>0</v>
      </c>
      <c r="I85" s="348">
        <f t="shared" si="5"/>
        <v>0</v>
      </c>
      <c r="L85" s="538" t="s">
        <v>20</v>
      </c>
      <c r="M85" s="533">
        <v>0</v>
      </c>
      <c r="N85" s="532"/>
      <c r="P85" s="538" t="s">
        <v>20</v>
      </c>
      <c r="Q85" s="533">
        <v>0</v>
      </c>
      <c r="R85" s="532"/>
      <c r="T85" s="538" t="s">
        <v>20</v>
      </c>
      <c r="U85" s="533">
        <v>0</v>
      </c>
      <c r="V85" s="532"/>
      <c r="AG85" s="538" t="s">
        <v>20</v>
      </c>
      <c r="AH85" s="533">
        <v>0</v>
      </c>
      <c r="AI85" s="532" t="s">
        <v>147</v>
      </c>
      <c r="AK85" s="538" t="s">
        <v>20</v>
      </c>
      <c r="AL85" s="533">
        <v>0</v>
      </c>
      <c r="AM85" s="532" t="s">
        <v>147</v>
      </c>
      <c r="AO85" s="538" t="s">
        <v>20</v>
      </c>
      <c r="AP85" s="533">
        <v>0</v>
      </c>
      <c r="AQ85" s="532">
        <v>0</v>
      </c>
      <c r="AT85" s="598" t="s">
        <v>425</v>
      </c>
      <c r="AU85" s="599" t="s">
        <v>147</v>
      </c>
      <c r="AV85" s="586" t="s">
        <v>410</v>
      </c>
      <c r="AW85" s="601"/>
      <c r="AX85" s="771" t="str">
        <f>IF(AW85+AW86=0, "", "?")</f>
        <v/>
      </c>
      <c r="AY85" s="588"/>
      <c r="AZ85" s="587"/>
      <c r="BA85" s="663">
        <f>AW87+AY88</f>
        <v>-200</v>
      </c>
      <c r="BB85" s="578" t="s">
        <v>147</v>
      </c>
      <c r="BD85" s="622"/>
      <c r="BE85" s="623"/>
      <c r="BH85" s="598" t="s">
        <v>425</v>
      </c>
      <c r="BI85" s="599" t="s">
        <v>147</v>
      </c>
      <c r="BJ85" s="586" t="s">
        <v>410</v>
      </c>
      <c r="BK85" s="601"/>
      <c r="BL85" s="771" t="str">
        <f>IF(BK85+BK86=0, "", "?")</f>
        <v/>
      </c>
      <c r="BM85" s="588"/>
      <c r="BN85" s="587"/>
      <c r="BO85" s="663">
        <f>BK87+BM88</f>
        <v>0</v>
      </c>
      <c r="BP85" s="578" t="s">
        <v>147</v>
      </c>
      <c r="BR85" s="622"/>
      <c r="BS85" s="623"/>
      <c r="BV85" s="598" t="s">
        <v>425</v>
      </c>
      <c r="BW85" s="599" t="s">
        <v>147</v>
      </c>
      <c r="BX85" s="586" t="s">
        <v>410</v>
      </c>
      <c r="BY85" s="601"/>
      <c r="BZ85" s="771" t="str">
        <f>IF(BY85+BY86=0, "", "?")</f>
        <v/>
      </c>
      <c r="CA85" s="588"/>
      <c r="CB85" s="587"/>
      <c r="CC85" s="663">
        <f>BY87+CA88</f>
        <v>0</v>
      </c>
      <c r="CD85" s="578" t="s">
        <v>147</v>
      </c>
      <c r="CF85" s="622"/>
      <c r="CG85" s="623"/>
    </row>
    <row r="86" spans="3:85" ht="21" customHeight="1">
      <c r="C86" s="190"/>
      <c r="D86" s="177">
        <v>0</v>
      </c>
      <c r="G86" s="192" t="s">
        <v>49</v>
      </c>
      <c r="H86" s="193">
        <v>0</v>
      </c>
      <c r="I86" s="348">
        <f t="shared" si="5"/>
        <v>0</v>
      </c>
      <c r="L86" s="538" t="s">
        <v>21</v>
      </c>
      <c r="M86" s="533">
        <v>0</v>
      </c>
      <c r="N86" s="532"/>
      <c r="P86" s="538" t="s">
        <v>21</v>
      </c>
      <c r="Q86" s="533">
        <v>0</v>
      </c>
      <c r="R86" s="532"/>
      <c r="T86" s="538" t="s">
        <v>21</v>
      </c>
      <c r="U86" s="533">
        <v>0</v>
      </c>
      <c r="V86" s="532"/>
      <c r="AG86" s="538" t="s">
        <v>21</v>
      </c>
      <c r="AH86" s="533">
        <v>0</v>
      </c>
      <c r="AI86" s="532" t="s">
        <v>147</v>
      </c>
      <c r="AK86" s="538" t="s">
        <v>21</v>
      </c>
      <c r="AL86" s="533">
        <v>0</v>
      </c>
      <c r="AM86" s="532" t="s">
        <v>147</v>
      </c>
      <c r="AO86" s="538" t="s">
        <v>21</v>
      </c>
      <c r="AP86" s="533">
        <v>0</v>
      </c>
      <c r="AQ86" s="532">
        <v>0</v>
      </c>
      <c r="AT86" s="538" t="str">
        <f>AT59</f>
        <v>Loan</v>
      </c>
      <c r="AU86" s="600" t="s">
        <v>147</v>
      </c>
      <c r="AV86" s="617" t="s">
        <v>409</v>
      </c>
      <c r="AW86" s="602"/>
      <c r="AX86" s="772"/>
      <c r="AY86" s="588"/>
      <c r="AZ86" s="590"/>
      <c r="BA86" s="664"/>
      <c r="BB86" s="532" t="s">
        <v>147</v>
      </c>
      <c r="BD86" s="622"/>
      <c r="BE86" s="623"/>
      <c r="BH86" s="538" t="str">
        <f>BH59</f>
        <v>Credit Card</v>
      </c>
      <c r="BI86" s="600" t="s">
        <v>147</v>
      </c>
      <c r="BJ86" s="617" t="s">
        <v>409</v>
      </c>
      <c r="BK86" s="602"/>
      <c r="BL86" s="772"/>
      <c r="BM86" s="588"/>
      <c r="BN86" s="590"/>
      <c r="BO86" s="664"/>
      <c r="BP86" s="532" t="s">
        <v>147</v>
      </c>
      <c r="BR86" s="622"/>
      <c r="BS86" s="623"/>
      <c r="BV86" s="538" t="str">
        <f>BV59</f>
        <v>Line of Credit</v>
      </c>
      <c r="BW86" s="600" t="s">
        <v>147</v>
      </c>
      <c r="BX86" s="617" t="s">
        <v>409</v>
      </c>
      <c r="BY86" s="602"/>
      <c r="BZ86" s="772"/>
      <c r="CA86" s="588"/>
      <c r="CB86" s="590"/>
      <c r="CC86" s="664"/>
      <c r="CD86" s="532" t="s">
        <v>147</v>
      </c>
      <c r="CF86" s="622"/>
      <c r="CG86" s="623"/>
    </row>
    <row r="87" spans="3:85" ht="21" customHeight="1">
      <c r="C87" s="188"/>
      <c r="D87" s="167">
        <v>0</v>
      </c>
      <c r="G87" s="179" t="s">
        <v>49</v>
      </c>
      <c r="H87" s="180">
        <v>0</v>
      </c>
      <c r="I87" s="351">
        <f>H87/6</f>
        <v>0</v>
      </c>
      <c r="L87" s="538" t="s">
        <v>22</v>
      </c>
      <c r="M87" s="533">
        <v>0</v>
      </c>
      <c r="N87" s="532"/>
      <c r="P87" s="538" t="s">
        <v>22</v>
      </c>
      <c r="Q87" s="533">
        <v>0</v>
      </c>
      <c r="R87" s="532"/>
      <c r="T87" s="538" t="s">
        <v>22</v>
      </c>
      <c r="U87" s="533">
        <v>0</v>
      </c>
      <c r="V87" s="532"/>
      <c r="AG87" s="538" t="s">
        <v>22</v>
      </c>
      <c r="AH87" s="533">
        <v>0</v>
      </c>
      <c r="AI87" s="532" t="s">
        <v>147</v>
      </c>
      <c r="AK87" s="538" t="s">
        <v>22</v>
      </c>
      <c r="AL87" s="533">
        <v>0</v>
      </c>
      <c r="AM87" s="532" t="s">
        <v>147</v>
      </c>
      <c r="AO87" s="538" t="s">
        <v>22</v>
      </c>
      <c r="AP87" s="533">
        <v>0</v>
      </c>
      <c r="AQ87" s="532">
        <v>0</v>
      </c>
      <c r="AT87" s="795">
        <v>45749</v>
      </c>
      <c r="AU87" s="785" t="s">
        <v>435</v>
      </c>
      <c r="AV87" s="793" t="s">
        <v>417</v>
      </c>
      <c r="AW87" s="791">
        <v>-200</v>
      </c>
      <c r="AX87" s="591" t="s">
        <v>418</v>
      </c>
      <c r="AY87" s="603"/>
      <c r="AZ87" s="773" t="str">
        <f>IF(AY87+-AY88=AW86, "", "?")</f>
        <v/>
      </c>
      <c r="BA87" s="665">
        <f>BA83+BA85</f>
        <v>2255.58</v>
      </c>
      <c r="BB87" s="592"/>
      <c r="BD87" s="622"/>
      <c r="BE87" s="623"/>
      <c r="BH87" s="795" t="s">
        <v>147</v>
      </c>
      <c r="BI87" s="785" t="s">
        <v>147</v>
      </c>
      <c r="BJ87" s="793" t="s">
        <v>417</v>
      </c>
      <c r="BK87" s="791"/>
      <c r="BL87" s="591" t="s">
        <v>418</v>
      </c>
      <c r="BM87" s="603"/>
      <c r="BN87" s="773" t="str">
        <f>IF(BM87+-BM88=BK86, "", "?")</f>
        <v/>
      </c>
      <c r="BO87" s="665">
        <f>BO83+BO85</f>
        <v>0</v>
      </c>
      <c r="BP87" s="592"/>
      <c r="BR87" s="622"/>
      <c r="BS87" s="623"/>
      <c r="BV87" s="795" t="s">
        <v>147</v>
      </c>
      <c r="BW87" s="785" t="s">
        <v>147</v>
      </c>
      <c r="BX87" s="793" t="s">
        <v>417</v>
      </c>
      <c r="BY87" s="791"/>
      <c r="BZ87" s="591" t="s">
        <v>418</v>
      </c>
      <c r="CA87" s="603"/>
      <c r="CB87" s="773" t="str">
        <f>IF(CA87+-CA88=BY86, "", "?")</f>
        <v/>
      </c>
      <c r="CC87" s="665">
        <f>CC83+CC85</f>
        <v>0</v>
      </c>
      <c r="CD87" s="592"/>
      <c r="CF87" s="622"/>
      <c r="CG87" s="623"/>
    </row>
    <row r="88" spans="3:85" ht="21" customHeight="1">
      <c r="C88" s="190"/>
      <c r="D88" s="177">
        <v>0</v>
      </c>
      <c r="G88" s="354"/>
      <c r="H88" s="339"/>
      <c r="I88" s="339"/>
      <c r="L88" s="538" t="s">
        <v>23</v>
      </c>
      <c r="M88" s="533">
        <v>0</v>
      </c>
      <c r="N88" s="532"/>
      <c r="P88" s="538" t="s">
        <v>23</v>
      </c>
      <c r="Q88" s="533">
        <v>0</v>
      </c>
      <c r="R88" s="532"/>
      <c r="T88" s="538" t="s">
        <v>23</v>
      </c>
      <c r="U88" s="533">
        <v>0</v>
      </c>
      <c r="V88" s="532"/>
      <c r="AG88" s="538" t="s">
        <v>23</v>
      </c>
      <c r="AH88" s="533">
        <v>0</v>
      </c>
      <c r="AI88" s="532" t="s">
        <v>147</v>
      </c>
      <c r="AK88" s="538" t="s">
        <v>23</v>
      </c>
      <c r="AL88" s="533">
        <v>0</v>
      </c>
      <c r="AM88" s="532" t="s">
        <v>147</v>
      </c>
      <c r="AO88" s="538" t="s">
        <v>23</v>
      </c>
      <c r="AP88" s="533">
        <v>0</v>
      </c>
      <c r="AQ88" s="532">
        <v>0</v>
      </c>
      <c r="AT88" s="796"/>
      <c r="AU88" s="786"/>
      <c r="AV88" s="794"/>
      <c r="AW88" s="792"/>
      <c r="AX88" s="593" t="s">
        <v>419</v>
      </c>
      <c r="AY88" s="593">
        <f>-AW86+AY87</f>
        <v>0</v>
      </c>
      <c r="AZ88" s="774"/>
      <c r="BA88" s="666"/>
      <c r="BB88" s="594"/>
      <c r="BD88" s="622"/>
      <c r="BE88" s="623"/>
      <c r="BH88" s="796"/>
      <c r="BI88" s="786"/>
      <c r="BJ88" s="794"/>
      <c r="BK88" s="792"/>
      <c r="BL88" s="593" t="s">
        <v>419</v>
      </c>
      <c r="BM88" s="593">
        <f>-BK86+BM87</f>
        <v>0</v>
      </c>
      <c r="BN88" s="774"/>
      <c r="BO88" s="666"/>
      <c r="BP88" s="594"/>
      <c r="BR88" s="622"/>
      <c r="BS88" s="623"/>
      <c r="BV88" s="796"/>
      <c r="BW88" s="786"/>
      <c r="BX88" s="794"/>
      <c r="BY88" s="792"/>
      <c r="BZ88" s="593" t="s">
        <v>419</v>
      </c>
      <c r="CA88" s="593">
        <f>-BY86+CA87</f>
        <v>0</v>
      </c>
      <c r="CB88" s="774"/>
      <c r="CC88" s="666"/>
      <c r="CD88" s="594"/>
      <c r="CF88" s="622"/>
      <c r="CG88" s="623"/>
    </row>
    <row r="89" spans="3:85" ht="21" customHeight="1">
      <c r="C89" s="188"/>
      <c r="D89" s="167">
        <v>0</v>
      </c>
      <c r="G89" s="354"/>
      <c r="H89" s="339"/>
      <c r="I89" s="339"/>
      <c r="L89" s="538" t="s">
        <v>37</v>
      </c>
      <c r="M89" s="533">
        <v>0</v>
      </c>
      <c r="N89" s="532"/>
      <c r="P89" s="538" t="s">
        <v>37</v>
      </c>
      <c r="Q89" s="533">
        <v>0</v>
      </c>
      <c r="R89" s="532"/>
      <c r="T89" s="538" t="s">
        <v>37</v>
      </c>
      <c r="U89" s="533">
        <v>0</v>
      </c>
      <c r="V89" s="532"/>
      <c r="AG89" s="538" t="s">
        <v>37</v>
      </c>
      <c r="AH89" s="571">
        <v>6368.26</v>
      </c>
      <c r="AI89" s="532">
        <v>45657</v>
      </c>
      <c r="AK89" s="538" t="s">
        <v>37</v>
      </c>
      <c r="AL89" s="533">
        <v>6997.29</v>
      </c>
      <c r="AM89" s="532">
        <v>45657</v>
      </c>
      <c r="AO89" s="538" t="s">
        <v>37</v>
      </c>
      <c r="AP89" s="533">
        <v>0</v>
      </c>
      <c r="AQ89" s="532">
        <v>0</v>
      </c>
      <c r="AT89" s="598" t="s">
        <v>425</v>
      </c>
      <c r="AU89" s="599" t="s">
        <v>147</v>
      </c>
      <c r="AV89" s="586" t="s">
        <v>410</v>
      </c>
      <c r="AW89" s="601"/>
      <c r="AX89" s="771" t="str">
        <f>IF(AW89+AW90=0, "", "?")</f>
        <v/>
      </c>
      <c r="AY89" s="588"/>
      <c r="AZ89" s="587"/>
      <c r="BA89" s="663">
        <f>AW91+AY92</f>
        <v>0</v>
      </c>
      <c r="BB89" s="578" t="s">
        <v>147</v>
      </c>
      <c r="BD89" s="622"/>
      <c r="BE89" s="623"/>
      <c r="BH89" s="598" t="s">
        <v>425</v>
      </c>
      <c r="BI89" s="599" t="s">
        <v>147</v>
      </c>
      <c r="BJ89" s="586" t="s">
        <v>410</v>
      </c>
      <c r="BK89" s="601"/>
      <c r="BL89" s="771" t="str">
        <f>IF(BK89+BK90=0, "", "?")</f>
        <v/>
      </c>
      <c r="BM89" s="588"/>
      <c r="BN89" s="587"/>
      <c r="BO89" s="663">
        <f>BK91+BM92</f>
        <v>0</v>
      </c>
      <c r="BP89" s="578" t="s">
        <v>147</v>
      </c>
      <c r="BR89" s="622"/>
      <c r="BS89" s="623"/>
      <c r="BV89" s="598" t="s">
        <v>425</v>
      </c>
      <c r="BW89" s="599" t="s">
        <v>147</v>
      </c>
      <c r="BX89" s="586" t="s">
        <v>410</v>
      </c>
      <c r="BY89" s="601"/>
      <c r="BZ89" s="771" t="str">
        <f>IF(BY89+BY90=0, "", "?")</f>
        <v/>
      </c>
      <c r="CA89" s="588"/>
      <c r="CB89" s="587"/>
      <c r="CC89" s="663">
        <f>BY91+CA92</f>
        <v>0</v>
      </c>
      <c r="CD89" s="578" t="s">
        <v>147</v>
      </c>
      <c r="CF89" s="622"/>
      <c r="CG89" s="623"/>
    </row>
    <row r="90" spans="3:85" ht="21" customHeight="1">
      <c r="C90" s="190"/>
      <c r="D90" s="177">
        <v>0</v>
      </c>
      <c r="G90" s="347" t="s">
        <v>192</v>
      </c>
      <c r="H90" s="347" t="s">
        <v>197</v>
      </c>
      <c r="I90" s="347" t="s">
        <v>195</v>
      </c>
      <c r="L90" s="539" t="s">
        <v>298</v>
      </c>
      <c r="M90" s="534">
        <v>0</v>
      </c>
      <c r="N90" s="537">
        <v>0</v>
      </c>
      <c r="P90" s="539" t="s">
        <v>298</v>
      </c>
      <c r="Q90" s="534">
        <v>0</v>
      </c>
      <c r="R90" s="537">
        <v>0</v>
      </c>
      <c r="T90" s="539" t="s">
        <v>298</v>
      </c>
      <c r="U90" s="534">
        <v>-39</v>
      </c>
      <c r="V90" s="537">
        <v>45725</v>
      </c>
      <c r="AG90" s="539" t="s">
        <v>381</v>
      </c>
      <c r="AH90" s="570">
        <v>12</v>
      </c>
      <c r="AI90" s="537"/>
      <c r="AK90" s="539" t="s">
        <v>381</v>
      </c>
      <c r="AL90" s="570">
        <v>12</v>
      </c>
      <c r="AM90" s="537"/>
      <c r="AO90" s="539" t="s">
        <v>381</v>
      </c>
      <c r="AP90" s="570">
        <v>0</v>
      </c>
      <c r="AQ90" s="537"/>
      <c r="AT90" s="538" t="str">
        <f>AT59</f>
        <v>Loan</v>
      </c>
      <c r="AU90" s="600" t="s">
        <v>147</v>
      </c>
      <c r="AV90" s="617" t="s">
        <v>409</v>
      </c>
      <c r="AW90" s="602"/>
      <c r="AX90" s="772"/>
      <c r="AY90" s="588"/>
      <c r="AZ90" s="590"/>
      <c r="BA90" s="664"/>
      <c r="BB90" s="532" t="s">
        <v>147</v>
      </c>
      <c r="BD90" s="622"/>
      <c r="BE90" s="623"/>
      <c r="BH90" s="538" t="str">
        <f>BH59</f>
        <v>Credit Card</v>
      </c>
      <c r="BI90" s="600" t="s">
        <v>147</v>
      </c>
      <c r="BJ90" s="617" t="s">
        <v>409</v>
      </c>
      <c r="BK90" s="602"/>
      <c r="BL90" s="772"/>
      <c r="BM90" s="588"/>
      <c r="BN90" s="590"/>
      <c r="BO90" s="664"/>
      <c r="BP90" s="532" t="s">
        <v>147</v>
      </c>
      <c r="BR90" s="622"/>
      <c r="BS90" s="623"/>
      <c r="BV90" s="538" t="str">
        <f>BV59</f>
        <v>Line of Credit</v>
      </c>
      <c r="BW90" s="600" t="s">
        <v>147</v>
      </c>
      <c r="BX90" s="617" t="s">
        <v>409</v>
      </c>
      <c r="BY90" s="602"/>
      <c r="BZ90" s="772"/>
      <c r="CA90" s="588"/>
      <c r="CB90" s="590"/>
      <c r="CC90" s="664"/>
      <c r="CD90" s="532" t="s">
        <v>147</v>
      </c>
      <c r="CF90" s="622"/>
      <c r="CG90" s="623"/>
    </row>
    <row r="91" spans="3:85" ht="21" customHeight="1">
      <c r="C91" s="188"/>
      <c r="D91" s="167">
        <v>0</v>
      </c>
      <c r="G91" s="192" t="s">
        <v>49</v>
      </c>
      <c r="H91" s="193">
        <v>1200</v>
      </c>
      <c r="I91" s="348">
        <f>H91/3</f>
        <v>400</v>
      </c>
      <c r="L91" s="535" t="s">
        <v>299</v>
      </c>
      <c r="M91" s="718">
        <f>SUM(M78:M90)</f>
        <v>46</v>
      </c>
      <c r="N91" s="716" t="s">
        <v>319</v>
      </c>
      <c r="P91" s="535" t="s">
        <v>299</v>
      </c>
      <c r="Q91" s="718">
        <f>SUM(Q78:Q90)</f>
        <v>25</v>
      </c>
      <c r="R91" s="716" t="s">
        <v>319</v>
      </c>
      <c r="T91" s="535" t="s">
        <v>299</v>
      </c>
      <c r="U91" s="718">
        <f>SUM(U78:U90)</f>
        <v>13</v>
      </c>
      <c r="V91" s="716" t="s">
        <v>197</v>
      </c>
      <c r="AG91" s="535"/>
      <c r="AH91" s="718">
        <f>IFERROR(SUM(AH78:AH89)/AH90, 0)</f>
        <v>530.68833333333339</v>
      </c>
      <c r="AI91" s="755"/>
      <c r="AK91" s="535"/>
      <c r="AL91" s="718">
        <f>IFERROR(SUM(AL78:AL89)/AL90, 0)</f>
        <v>583.10749999999996</v>
      </c>
      <c r="AM91" s="755"/>
      <c r="AO91" s="535"/>
      <c r="AP91" s="718">
        <f>IFERROR(SUM(AP78:AP89)/AP90, 0)</f>
        <v>0</v>
      </c>
      <c r="AQ91" s="755"/>
      <c r="AT91" s="795" t="s">
        <v>147</v>
      </c>
      <c r="AU91" s="785" t="s">
        <v>147</v>
      </c>
      <c r="AV91" s="793" t="s">
        <v>417</v>
      </c>
      <c r="AW91" s="791"/>
      <c r="AX91" s="591" t="s">
        <v>418</v>
      </c>
      <c r="AY91" s="603"/>
      <c r="AZ91" s="773" t="str">
        <f>IF(AY91+-AY92=AW90, "", "?")</f>
        <v/>
      </c>
      <c r="BA91" s="665">
        <f>BA87+BA89</f>
        <v>2255.58</v>
      </c>
      <c r="BB91" s="592"/>
      <c r="BD91" s="622"/>
      <c r="BE91" s="623"/>
      <c r="BH91" s="795" t="s">
        <v>147</v>
      </c>
      <c r="BI91" s="785" t="s">
        <v>147</v>
      </c>
      <c r="BJ91" s="793" t="s">
        <v>417</v>
      </c>
      <c r="BK91" s="791"/>
      <c r="BL91" s="591" t="s">
        <v>418</v>
      </c>
      <c r="BM91" s="603"/>
      <c r="BN91" s="773" t="str">
        <f>IF(BM91+-BM92=BK90, "", "?")</f>
        <v/>
      </c>
      <c r="BO91" s="665">
        <f>BO87+BO89</f>
        <v>0</v>
      </c>
      <c r="BP91" s="592"/>
      <c r="BR91" s="622"/>
      <c r="BS91" s="623"/>
      <c r="BV91" s="795" t="s">
        <v>147</v>
      </c>
      <c r="BW91" s="785" t="s">
        <v>147</v>
      </c>
      <c r="BX91" s="793" t="s">
        <v>417</v>
      </c>
      <c r="BY91" s="791"/>
      <c r="BZ91" s="591" t="s">
        <v>418</v>
      </c>
      <c r="CA91" s="603"/>
      <c r="CB91" s="773" t="str">
        <f>IF(CA91+-CA92=BY90, "", "?")</f>
        <v/>
      </c>
      <c r="CC91" s="665">
        <f>CC87+CC89</f>
        <v>0</v>
      </c>
      <c r="CD91" s="592"/>
      <c r="CF91" s="622"/>
      <c r="CG91" s="623"/>
    </row>
    <row r="92" spans="3:85" ht="21" customHeight="1" thickBot="1">
      <c r="C92" s="190"/>
      <c r="D92" s="177">
        <v>0</v>
      </c>
      <c r="G92" s="192" t="s">
        <v>49</v>
      </c>
      <c r="H92" s="193">
        <v>0</v>
      </c>
      <c r="I92" s="348">
        <f t="shared" ref="I92:I100" si="6">H92/3</f>
        <v>0</v>
      </c>
      <c r="L92" s="552" t="s">
        <v>305</v>
      </c>
      <c r="M92" s="719"/>
      <c r="N92" s="717"/>
      <c r="P92" s="552" t="s">
        <v>305</v>
      </c>
      <c r="Q92" s="719"/>
      <c r="R92" s="717"/>
      <c r="T92" s="552" t="s">
        <v>304</v>
      </c>
      <c r="U92" s="719"/>
      <c r="V92" s="717"/>
      <c r="AG92" s="572"/>
      <c r="AH92" s="719"/>
      <c r="AI92" s="756"/>
      <c r="AK92" s="572"/>
      <c r="AL92" s="719"/>
      <c r="AM92" s="756"/>
      <c r="AO92" s="572"/>
      <c r="AP92" s="719"/>
      <c r="AQ92" s="756"/>
      <c r="AT92" s="796"/>
      <c r="AU92" s="786"/>
      <c r="AV92" s="794"/>
      <c r="AW92" s="792"/>
      <c r="AX92" s="593" t="s">
        <v>419</v>
      </c>
      <c r="AY92" s="593">
        <f>-AW90+AY91</f>
        <v>0</v>
      </c>
      <c r="AZ92" s="774"/>
      <c r="BA92" s="666"/>
      <c r="BB92" s="594"/>
      <c r="BD92" s="622"/>
      <c r="BE92" s="623"/>
      <c r="BH92" s="796"/>
      <c r="BI92" s="786"/>
      <c r="BJ92" s="794"/>
      <c r="BK92" s="792"/>
      <c r="BL92" s="593" t="s">
        <v>419</v>
      </c>
      <c r="BM92" s="593">
        <f>-BK90+BM91</f>
        <v>0</v>
      </c>
      <c r="BN92" s="774"/>
      <c r="BO92" s="666"/>
      <c r="BP92" s="594"/>
      <c r="BR92" s="622"/>
      <c r="BS92" s="623"/>
      <c r="BV92" s="796"/>
      <c r="BW92" s="786"/>
      <c r="BX92" s="794"/>
      <c r="BY92" s="792"/>
      <c r="BZ92" s="593" t="s">
        <v>419</v>
      </c>
      <c r="CA92" s="593">
        <f>-BY90+CA91</f>
        <v>0</v>
      </c>
      <c r="CB92" s="774"/>
      <c r="CC92" s="666"/>
      <c r="CD92" s="594"/>
      <c r="CF92" s="622"/>
      <c r="CG92" s="623"/>
    </row>
    <row r="93" spans="3:85" ht="21" customHeight="1" thickTop="1">
      <c r="C93" s="188"/>
      <c r="D93" s="167">
        <v>0</v>
      </c>
      <c r="G93" s="192" t="s">
        <v>49</v>
      </c>
      <c r="H93" s="193">
        <v>0</v>
      </c>
      <c r="I93" s="348">
        <f t="shared" si="6"/>
        <v>0</v>
      </c>
      <c r="L93" s="354"/>
      <c r="M93" s="339"/>
      <c r="N93" s="339"/>
      <c r="AG93" s="354"/>
      <c r="AH93" s="339"/>
      <c r="AI93" s="339"/>
      <c r="AT93" s="598" t="s">
        <v>425</v>
      </c>
      <c r="AU93" s="599" t="s">
        <v>147</v>
      </c>
      <c r="AV93" s="586" t="s">
        <v>410</v>
      </c>
      <c r="AW93" s="601"/>
      <c r="AX93" s="771" t="str">
        <f>IF(AW93+AW94=0, "", "?")</f>
        <v/>
      </c>
      <c r="AY93" s="588"/>
      <c r="AZ93" s="587"/>
      <c r="BA93" s="663">
        <f>AW95+AY96</f>
        <v>0</v>
      </c>
      <c r="BB93" s="578" t="s">
        <v>147</v>
      </c>
      <c r="BD93" s="622"/>
      <c r="BE93" s="623"/>
      <c r="BH93" s="598" t="s">
        <v>425</v>
      </c>
      <c r="BI93" s="599" t="s">
        <v>147</v>
      </c>
      <c r="BJ93" s="586" t="s">
        <v>410</v>
      </c>
      <c r="BK93" s="601"/>
      <c r="BL93" s="771" t="str">
        <f>IF(BK93+BK94=0, "", "?")</f>
        <v/>
      </c>
      <c r="BM93" s="588"/>
      <c r="BN93" s="587"/>
      <c r="BO93" s="663">
        <f>BK95+BM96</f>
        <v>0</v>
      </c>
      <c r="BP93" s="578" t="s">
        <v>147</v>
      </c>
      <c r="BR93" s="622"/>
      <c r="BS93" s="623"/>
      <c r="BV93" s="598" t="s">
        <v>425</v>
      </c>
      <c r="BW93" s="599" t="s">
        <v>147</v>
      </c>
      <c r="BX93" s="586" t="s">
        <v>410</v>
      </c>
      <c r="BY93" s="601"/>
      <c r="BZ93" s="771" t="str">
        <f>IF(BY93+BY94=0, "", "?")</f>
        <v/>
      </c>
      <c r="CA93" s="588"/>
      <c r="CB93" s="587"/>
      <c r="CC93" s="663">
        <f>BY95+CA96</f>
        <v>0</v>
      </c>
      <c r="CD93" s="578" t="s">
        <v>147</v>
      </c>
      <c r="CF93" s="622"/>
      <c r="CG93" s="623"/>
    </row>
    <row r="94" spans="3:85" ht="21" customHeight="1">
      <c r="C94" s="190"/>
      <c r="D94" s="177">
        <v>0</v>
      </c>
      <c r="G94" s="192" t="s">
        <v>49</v>
      </c>
      <c r="H94" s="193">
        <v>0</v>
      </c>
      <c r="I94" s="348">
        <f t="shared" si="6"/>
        <v>0</v>
      </c>
      <c r="L94" s="354"/>
      <c r="M94" s="339"/>
      <c r="N94" s="339"/>
      <c r="AG94" s="354"/>
      <c r="AH94" s="339"/>
      <c r="AI94" s="339"/>
      <c r="AT94" s="538" t="str">
        <f>AT59</f>
        <v>Loan</v>
      </c>
      <c r="AU94" s="600" t="s">
        <v>147</v>
      </c>
      <c r="AV94" s="617" t="s">
        <v>409</v>
      </c>
      <c r="AW94" s="602"/>
      <c r="AX94" s="772"/>
      <c r="AY94" s="588"/>
      <c r="AZ94" s="590"/>
      <c r="BA94" s="664"/>
      <c r="BB94" s="532" t="s">
        <v>147</v>
      </c>
      <c r="BD94" s="622"/>
      <c r="BE94" s="623"/>
      <c r="BH94" s="538" t="str">
        <f>BH59</f>
        <v>Credit Card</v>
      </c>
      <c r="BI94" s="600" t="s">
        <v>147</v>
      </c>
      <c r="BJ94" s="617" t="s">
        <v>409</v>
      </c>
      <c r="BK94" s="602"/>
      <c r="BL94" s="772"/>
      <c r="BM94" s="588"/>
      <c r="BN94" s="590"/>
      <c r="BO94" s="664"/>
      <c r="BP94" s="532" t="s">
        <v>147</v>
      </c>
      <c r="BR94" s="622"/>
      <c r="BS94" s="623"/>
      <c r="BV94" s="538" t="str">
        <f>BV59</f>
        <v>Line of Credit</v>
      </c>
      <c r="BW94" s="600" t="s">
        <v>147</v>
      </c>
      <c r="BX94" s="617" t="s">
        <v>409</v>
      </c>
      <c r="BY94" s="602"/>
      <c r="BZ94" s="772"/>
      <c r="CA94" s="588"/>
      <c r="CB94" s="590"/>
      <c r="CC94" s="664"/>
      <c r="CD94" s="532" t="s">
        <v>147</v>
      </c>
      <c r="CF94" s="622"/>
      <c r="CG94" s="623"/>
    </row>
    <row r="95" spans="3:85" ht="21" customHeight="1">
      <c r="C95" s="188"/>
      <c r="D95" s="167">
        <v>0</v>
      </c>
      <c r="G95" s="192" t="s">
        <v>49</v>
      </c>
      <c r="H95" s="193">
        <v>0</v>
      </c>
      <c r="I95" s="348">
        <f t="shared" si="6"/>
        <v>0</v>
      </c>
      <c r="L95" s="540"/>
      <c r="M95" s="540"/>
      <c r="N95" s="540"/>
      <c r="AG95" s="540"/>
      <c r="AH95" s="540"/>
      <c r="AI95" s="540"/>
      <c r="AT95" s="795" t="s">
        <v>147</v>
      </c>
      <c r="AU95" s="785" t="s">
        <v>147</v>
      </c>
      <c r="AV95" s="793" t="s">
        <v>417</v>
      </c>
      <c r="AW95" s="791"/>
      <c r="AX95" s="591" t="s">
        <v>418</v>
      </c>
      <c r="AY95" s="603"/>
      <c r="AZ95" s="773" t="str">
        <f>IF(AY95+-AY96=AW94, "", "?")</f>
        <v/>
      </c>
      <c r="BA95" s="665">
        <f>BA91+BA93</f>
        <v>2255.58</v>
      </c>
      <c r="BB95" s="592"/>
      <c r="BD95" s="622"/>
      <c r="BE95" s="623"/>
      <c r="BH95" s="795" t="s">
        <v>147</v>
      </c>
      <c r="BI95" s="785" t="s">
        <v>147</v>
      </c>
      <c r="BJ95" s="793" t="s">
        <v>417</v>
      </c>
      <c r="BK95" s="791"/>
      <c r="BL95" s="591" t="s">
        <v>418</v>
      </c>
      <c r="BM95" s="603"/>
      <c r="BN95" s="773" t="str">
        <f>IF(BM95+-BM96=BK94, "", "?")</f>
        <v/>
      </c>
      <c r="BO95" s="665">
        <f>BO91+BO93</f>
        <v>0</v>
      </c>
      <c r="BP95" s="592"/>
      <c r="BR95" s="622"/>
      <c r="BS95" s="623"/>
      <c r="BV95" s="795" t="s">
        <v>147</v>
      </c>
      <c r="BW95" s="785" t="s">
        <v>147</v>
      </c>
      <c r="BX95" s="793" t="s">
        <v>417</v>
      </c>
      <c r="BY95" s="791"/>
      <c r="BZ95" s="591" t="s">
        <v>418</v>
      </c>
      <c r="CA95" s="603"/>
      <c r="CB95" s="773" t="str">
        <f>IF(CA95+-CA96=BY94, "", "?")</f>
        <v/>
      </c>
      <c r="CC95" s="665">
        <f>CC91+CC93</f>
        <v>0</v>
      </c>
      <c r="CD95" s="592"/>
      <c r="CF95" s="622"/>
      <c r="CG95" s="623"/>
    </row>
    <row r="96" spans="3:85" ht="21" customHeight="1">
      <c r="C96" s="190"/>
      <c r="D96" s="177">
        <v>0</v>
      </c>
      <c r="G96" s="192" t="s">
        <v>49</v>
      </c>
      <c r="H96" s="193">
        <v>0</v>
      </c>
      <c r="I96" s="348">
        <f t="shared" si="6"/>
        <v>0</v>
      </c>
      <c r="L96" s="536" t="s">
        <v>44</v>
      </c>
      <c r="M96" s="347" t="s">
        <v>193</v>
      </c>
      <c r="N96" s="347" t="s">
        <v>297</v>
      </c>
      <c r="P96" s="536" t="s">
        <v>313</v>
      </c>
      <c r="Q96" s="347" t="s">
        <v>193</v>
      </c>
      <c r="R96" s="347" t="s">
        <v>297</v>
      </c>
      <c r="T96" s="536" t="s">
        <v>314</v>
      </c>
      <c r="U96" s="347" t="s">
        <v>193</v>
      </c>
      <c r="V96" s="347" t="s">
        <v>297</v>
      </c>
      <c r="AG96" s="536" t="s">
        <v>385</v>
      </c>
      <c r="AH96" s="347" t="s">
        <v>193</v>
      </c>
      <c r="AI96" s="347" t="s">
        <v>297</v>
      </c>
      <c r="AK96" s="536" t="s">
        <v>313</v>
      </c>
      <c r="AL96" s="347" t="s">
        <v>193</v>
      </c>
      <c r="AM96" s="347" t="s">
        <v>297</v>
      </c>
      <c r="AO96" s="536" t="s">
        <v>314</v>
      </c>
      <c r="AP96" s="347" t="s">
        <v>193</v>
      </c>
      <c r="AQ96" s="347" t="s">
        <v>297</v>
      </c>
      <c r="AT96" s="796"/>
      <c r="AU96" s="786"/>
      <c r="AV96" s="794"/>
      <c r="AW96" s="792"/>
      <c r="AX96" s="593" t="s">
        <v>419</v>
      </c>
      <c r="AY96" s="593">
        <f>-AW94+AY95</f>
        <v>0</v>
      </c>
      <c r="AZ96" s="774"/>
      <c r="BA96" s="666"/>
      <c r="BB96" s="594"/>
      <c r="BD96" s="622"/>
      <c r="BE96" s="623"/>
      <c r="BH96" s="796"/>
      <c r="BI96" s="786"/>
      <c r="BJ96" s="794"/>
      <c r="BK96" s="792"/>
      <c r="BL96" s="593" t="s">
        <v>419</v>
      </c>
      <c r="BM96" s="593">
        <f>-BK94+BM95</f>
        <v>0</v>
      </c>
      <c r="BN96" s="774"/>
      <c r="BO96" s="666"/>
      <c r="BP96" s="594"/>
      <c r="BR96" s="622"/>
      <c r="BS96" s="623"/>
      <c r="BV96" s="796"/>
      <c r="BW96" s="786"/>
      <c r="BX96" s="794"/>
      <c r="BY96" s="792"/>
      <c r="BZ96" s="593" t="s">
        <v>419</v>
      </c>
      <c r="CA96" s="593">
        <f>-BY94+CA95</f>
        <v>0</v>
      </c>
      <c r="CB96" s="774"/>
      <c r="CC96" s="666"/>
      <c r="CD96" s="594"/>
      <c r="CF96" s="622"/>
      <c r="CG96" s="623"/>
    </row>
    <row r="97" spans="3:85" ht="21" customHeight="1">
      <c r="C97" s="188"/>
      <c r="D97" s="167">
        <v>0</v>
      </c>
      <c r="G97" s="192" t="s">
        <v>49</v>
      </c>
      <c r="H97" s="193">
        <v>0</v>
      </c>
      <c r="I97" s="348">
        <f t="shared" si="6"/>
        <v>0</v>
      </c>
      <c r="L97" s="538" t="s">
        <v>32</v>
      </c>
      <c r="M97" s="533">
        <v>335.94166666666666</v>
      </c>
      <c r="N97" s="532">
        <v>45660</v>
      </c>
      <c r="P97" s="538" t="s">
        <v>32</v>
      </c>
      <c r="Q97" s="533">
        <v>0</v>
      </c>
      <c r="R97" s="532">
        <v>0</v>
      </c>
      <c r="T97" s="538" t="s">
        <v>32</v>
      </c>
      <c r="U97" s="533">
        <v>0</v>
      </c>
      <c r="V97" s="532">
        <v>0</v>
      </c>
      <c r="AG97" s="538" t="s">
        <v>32</v>
      </c>
      <c r="AH97" s="533">
        <v>0</v>
      </c>
      <c r="AI97" s="532">
        <v>0</v>
      </c>
      <c r="AK97" s="538" t="s">
        <v>32</v>
      </c>
      <c r="AL97" s="533">
        <v>0</v>
      </c>
      <c r="AM97" s="532">
        <v>0</v>
      </c>
      <c r="AO97" s="538" t="s">
        <v>32</v>
      </c>
      <c r="AP97" s="533">
        <v>0</v>
      </c>
      <c r="AQ97" s="532">
        <v>0</v>
      </c>
      <c r="AT97" s="598" t="s">
        <v>425</v>
      </c>
      <c r="AU97" s="599" t="s">
        <v>147</v>
      </c>
      <c r="AV97" s="586" t="s">
        <v>410</v>
      </c>
      <c r="AW97" s="601"/>
      <c r="AX97" s="771" t="str">
        <f>IF(AW97+AW98=0, "", "?")</f>
        <v/>
      </c>
      <c r="AY97" s="588"/>
      <c r="AZ97" s="587"/>
      <c r="BA97" s="663">
        <f>AW99+AY100</f>
        <v>0</v>
      </c>
      <c r="BB97" s="578" t="s">
        <v>147</v>
      </c>
      <c r="BD97" s="622"/>
      <c r="BE97" s="623"/>
      <c r="BH97" s="598" t="s">
        <v>425</v>
      </c>
      <c r="BI97" s="599" t="s">
        <v>147</v>
      </c>
      <c r="BJ97" s="586" t="s">
        <v>410</v>
      </c>
      <c r="BK97" s="601"/>
      <c r="BL97" s="771" t="str">
        <f>IF(BK97+BK98=0, "", "?")</f>
        <v/>
      </c>
      <c r="BM97" s="588"/>
      <c r="BN97" s="587"/>
      <c r="BO97" s="663">
        <f>BK99+BM100</f>
        <v>0</v>
      </c>
      <c r="BP97" s="578" t="s">
        <v>147</v>
      </c>
      <c r="BR97" s="622"/>
      <c r="BS97" s="623"/>
      <c r="BV97" s="598" t="s">
        <v>425</v>
      </c>
      <c r="BW97" s="599" t="s">
        <v>147</v>
      </c>
      <c r="BX97" s="586" t="s">
        <v>410</v>
      </c>
      <c r="BY97" s="601"/>
      <c r="BZ97" s="771" t="str">
        <f>IF(BY97+BY98=0, "", "?")</f>
        <v/>
      </c>
      <c r="CA97" s="588"/>
      <c r="CB97" s="587"/>
      <c r="CC97" s="663">
        <f>BY99+CA100</f>
        <v>0</v>
      </c>
      <c r="CD97" s="578" t="s">
        <v>147</v>
      </c>
      <c r="CF97" s="622"/>
      <c r="CG97" s="623"/>
    </row>
    <row r="98" spans="3:85" ht="21" customHeight="1">
      <c r="C98" s="178"/>
      <c r="D98" s="189">
        <v>0</v>
      </c>
      <c r="G98" s="192" t="s">
        <v>49</v>
      </c>
      <c r="H98" s="193">
        <v>0</v>
      </c>
      <c r="I98" s="348">
        <f t="shared" si="6"/>
        <v>0</v>
      </c>
      <c r="L98" s="538" t="s">
        <v>33</v>
      </c>
      <c r="M98" s="533">
        <v>335.94166666666666</v>
      </c>
      <c r="N98" s="532">
        <v>45691</v>
      </c>
      <c r="P98" s="538" t="s">
        <v>33</v>
      </c>
      <c r="Q98" s="533">
        <v>0</v>
      </c>
      <c r="R98" s="532">
        <v>0</v>
      </c>
      <c r="T98" s="538" t="s">
        <v>33</v>
      </c>
      <c r="U98" s="533">
        <v>0</v>
      </c>
      <c r="V98" s="532">
        <v>0</v>
      </c>
      <c r="AG98" s="538" t="s">
        <v>33</v>
      </c>
      <c r="AH98" s="533">
        <v>0</v>
      </c>
      <c r="AI98" s="532">
        <v>0</v>
      </c>
      <c r="AK98" s="538" t="s">
        <v>33</v>
      </c>
      <c r="AL98" s="533">
        <v>0</v>
      </c>
      <c r="AM98" s="532">
        <v>0</v>
      </c>
      <c r="AO98" s="538" t="s">
        <v>33</v>
      </c>
      <c r="AP98" s="533">
        <v>0</v>
      </c>
      <c r="AQ98" s="532">
        <v>0</v>
      </c>
      <c r="AT98" s="538" t="str">
        <f>AT59</f>
        <v>Loan</v>
      </c>
      <c r="AU98" s="600" t="s">
        <v>147</v>
      </c>
      <c r="AV98" s="617" t="s">
        <v>409</v>
      </c>
      <c r="AW98" s="602"/>
      <c r="AX98" s="772"/>
      <c r="AY98" s="588"/>
      <c r="AZ98" s="590"/>
      <c r="BA98" s="664"/>
      <c r="BB98" s="532" t="s">
        <v>147</v>
      </c>
      <c r="BD98" s="622"/>
      <c r="BE98" s="623"/>
      <c r="BH98" s="538" t="str">
        <f>BH59</f>
        <v>Credit Card</v>
      </c>
      <c r="BI98" s="600" t="s">
        <v>147</v>
      </c>
      <c r="BJ98" s="617" t="s">
        <v>409</v>
      </c>
      <c r="BK98" s="602"/>
      <c r="BL98" s="772"/>
      <c r="BM98" s="588"/>
      <c r="BN98" s="590"/>
      <c r="BO98" s="664"/>
      <c r="BP98" s="532" t="s">
        <v>147</v>
      </c>
      <c r="BR98" s="622"/>
      <c r="BS98" s="623"/>
      <c r="BV98" s="538" t="str">
        <f>BV59</f>
        <v>Line of Credit</v>
      </c>
      <c r="BW98" s="600" t="s">
        <v>147</v>
      </c>
      <c r="BX98" s="617" t="s">
        <v>409</v>
      </c>
      <c r="BY98" s="602"/>
      <c r="BZ98" s="772"/>
      <c r="CA98" s="588"/>
      <c r="CB98" s="590"/>
      <c r="CC98" s="664"/>
      <c r="CD98" s="532" t="s">
        <v>147</v>
      </c>
      <c r="CF98" s="622"/>
      <c r="CG98" s="623"/>
    </row>
    <row r="99" spans="3:85" ht="21" customHeight="1">
      <c r="C99" s="188"/>
      <c r="D99" s="167">
        <v>0</v>
      </c>
      <c r="G99" s="192" t="s">
        <v>49</v>
      </c>
      <c r="H99" s="193">
        <v>0</v>
      </c>
      <c r="I99" s="348">
        <f t="shared" si="6"/>
        <v>0</v>
      </c>
      <c r="L99" s="538" t="s">
        <v>34</v>
      </c>
      <c r="M99" s="533">
        <v>335.94166666666666</v>
      </c>
      <c r="N99" s="532">
        <v>45719</v>
      </c>
      <c r="P99" s="538" t="s">
        <v>34</v>
      </c>
      <c r="Q99" s="533">
        <v>0</v>
      </c>
      <c r="R99" s="532">
        <v>0</v>
      </c>
      <c r="T99" s="538" t="s">
        <v>34</v>
      </c>
      <c r="U99" s="533">
        <v>0</v>
      </c>
      <c r="V99" s="532">
        <v>0</v>
      </c>
      <c r="AG99" s="538" t="s">
        <v>34</v>
      </c>
      <c r="AH99" s="533">
        <v>0</v>
      </c>
      <c r="AI99" s="532">
        <v>0</v>
      </c>
      <c r="AK99" s="538" t="s">
        <v>34</v>
      </c>
      <c r="AL99" s="533">
        <v>0</v>
      </c>
      <c r="AM99" s="532">
        <v>0</v>
      </c>
      <c r="AO99" s="538" t="s">
        <v>34</v>
      </c>
      <c r="AP99" s="533">
        <v>0</v>
      </c>
      <c r="AQ99" s="532">
        <v>0</v>
      </c>
      <c r="AT99" s="795" t="s">
        <v>147</v>
      </c>
      <c r="AU99" s="785" t="s">
        <v>147</v>
      </c>
      <c r="AV99" s="793" t="s">
        <v>417</v>
      </c>
      <c r="AW99" s="791"/>
      <c r="AX99" s="591" t="s">
        <v>418</v>
      </c>
      <c r="AY99" s="603"/>
      <c r="AZ99" s="773" t="str">
        <f>IF(AY99+-AY100=AW98, "", "?")</f>
        <v/>
      </c>
      <c r="BA99" s="665">
        <f>BA95+BA97</f>
        <v>2255.58</v>
      </c>
      <c r="BB99" s="592"/>
      <c r="BD99" s="622"/>
      <c r="BE99" s="623"/>
      <c r="BH99" s="795" t="s">
        <v>147</v>
      </c>
      <c r="BI99" s="785" t="s">
        <v>147</v>
      </c>
      <c r="BJ99" s="793" t="s">
        <v>417</v>
      </c>
      <c r="BK99" s="791"/>
      <c r="BL99" s="591" t="s">
        <v>418</v>
      </c>
      <c r="BM99" s="603"/>
      <c r="BN99" s="773" t="str">
        <f>IF(BM99+-BM100=BK98, "", "?")</f>
        <v/>
      </c>
      <c r="BO99" s="665">
        <f>BO95+BO97</f>
        <v>0</v>
      </c>
      <c r="BP99" s="592"/>
      <c r="BR99" s="622"/>
      <c r="BS99" s="623"/>
      <c r="BV99" s="795" t="s">
        <v>147</v>
      </c>
      <c r="BW99" s="785" t="s">
        <v>147</v>
      </c>
      <c r="BX99" s="793" t="s">
        <v>417</v>
      </c>
      <c r="BY99" s="791"/>
      <c r="BZ99" s="591" t="s">
        <v>418</v>
      </c>
      <c r="CA99" s="603"/>
      <c r="CB99" s="773" t="str">
        <f>IF(CA99+-CA100=BY98, "", "?")</f>
        <v/>
      </c>
      <c r="CC99" s="665">
        <f>CC95+CC97</f>
        <v>0</v>
      </c>
      <c r="CD99" s="592"/>
      <c r="CF99" s="622"/>
      <c r="CG99" s="623"/>
    </row>
    <row r="100" spans="3:85" ht="21" customHeight="1">
      <c r="C100" s="529"/>
      <c r="D100" s="177">
        <v>0</v>
      </c>
      <c r="G100" s="179" t="s">
        <v>49</v>
      </c>
      <c r="H100" s="180">
        <v>0</v>
      </c>
      <c r="I100" s="351">
        <f t="shared" si="6"/>
        <v>0</v>
      </c>
      <c r="L100" s="538" t="s">
        <v>35</v>
      </c>
      <c r="M100" s="533">
        <v>335.94166666666666</v>
      </c>
      <c r="N100" s="532">
        <v>45750</v>
      </c>
      <c r="P100" s="538" t="s">
        <v>35</v>
      </c>
      <c r="Q100" s="533">
        <v>0</v>
      </c>
      <c r="R100" s="532">
        <v>0</v>
      </c>
      <c r="T100" s="538" t="s">
        <v>35</v>
      </c>
      <c r="U100" s="533">
        <v>0</v>
      </c>
      <c r="V100" s="532">
        <v>0</v>
      </c>
      <c r="AG100" s="538" t="s">
        <v>35</v>
      </c>
      <c r="AH100" s="533">
        <v>0</v>
      </c>
      <c r="AI100" s="532">
        <v>0</v>
      </c>
      <c r="AK100" s="538" t="s">
        <v>35</v>
      </c>
      <c r="AL100" s="533">
        <v>0</v>
      </c>
      <c r="AM100" s="532">
        <v>0</v>
      </c>
      <c r="AO100" s="538" t="s">
        <v>35</v>
      </c>
      <c r="AP100" s="533">
        <v>0</v>
      </c>
      <c r="AQ100" s="532">
        <v>0</v>
      </c>
      <c r="AT100" s="796"/>
      <c r="AU100" s="786"/>
      <c r="AV100" s="794"/>
      <c r="AW100" s="792"/>
      <c r="AX100" s="593" t="s">
        <v>419</v>
      </c>
      <c r="AY100" s="593">
        <f>-AW98+AY99</f>
        <v>0</v>
      </c>
      <c r="AZ100" s="774"/>
      <c r="BA100" s="666"/>
      <c r="BB100" s="594"/>
      <c r="BD100" s="622"/>
      <c r="BE100" s="623"/>
      <c r="BH100" s="796"/>
      <c r="BI100" s="786"/>
      <c r="BJ100" s="794"/>
      <c r="BK100" s="792"/>
      <c r="BL100" s="593" t="s">
        <v>419</v>
      </c>
      <c r="BM100" s="593">
        <f>-BK98+BM99</f>
        <v>0</v>
      </c>
      <c r="BN100" s="774"/>
      <c r="BO100" s="666"/>
      <c r="BP100" s="594"/>
      <c r="BR100" s="622"/>
      <c r="BS100" s="623"/>
      <c r="BV100" s="796"/>
      <c r="BW100" s="786"/>
      <c r="BX100" s="794"/>
      <c r="BY100" s="792"/>
      <c r="BZ100" s="593" t="s">
        <v>419</v>
      </c>
      <c r="CA100" s="593">
        <f>-BY98+CA99</f>
        <v>0</v>
      </c>
      <c r="CB100" s="774"/>
      <c r="CC100" s="666"/>
      <c r="CD100" s="594"/>
      <c r="CF100" s="622"/>
      <c r="CG100" s="623"/>
    </row>
    <row r="101" spans="3:85" ht="21" customHeight="1">
      <c r="D101" s="693">
        <f>SUM(D59:D100)</f>
        <v>200</v>
      </c>
      <c r="L101" s="538" t="s">
        <v>36</v>
      </c>
      <c r="M101" s="533">
        <v>0</v>
      </c>
      <c r="N101" s="532"/>
      <c r="P101" s="538" t="s">
        <v>36</v>
      </c>
      <c r="Q101" s="533">
        <v>0</v>
      </c>
      <c r="R101" s="532">
        <v>0</v>
      </c>
      <c r="T101" s="538" t="s">
        <v>36</v>
      </c>
      <c r="U101" s="533">
        <v>0</v>
      </c>
      <c r="V101" s="532">
        <v>0</v>
      </c>
      <c r="AG101" s="538" t="s">
        <v>36</v>
      </c>
      <c r="AH101" s="533">
        <v>0</v>
      </c>
      <c r="AI101" s="532">
        <v>0</v>
      </c>
      <c r="AK101" s="538" t="s">
        <v>36</v>
      </c>
      <c r="AL101" s="533">
        <v>0</v>
      </c>
      <c r="AM101" s="532">
        <v>0</v>
      </c>
      <c r="AO101" s="538" t="s">
        <v>36</v>
      </c>
      <c r="AP101" s="533">
        <v>0</v>
      </c>
      <c r="AQ101" s="532">
        <v>0</v>
      </c>
      <c r="AT101" s="598" t="s">
        <v>425</v>
      </c>
      <c r="AU101" s="599" t="s">
        <v>147</v>
      </c>
      <c r="AV101" s="586" t="s">
        <v>410</v>
      </c>
      <c r="AW101" s="601"/>
      <c r="AX101" s="771" t="str">
        <f>IF(AW101+AW102=0, "", "?")</f>
        <v/>
      </c>
      <c r="AY101" s="588"/>
      <c r="AZ101" s="587"/>
      <c r="BA101" s="663">
        <f>AW103+AY104</f>
        <v>0</v>
      </c>
      <c r="BB101" s="578" t="s">
        <v>147</v>
      </c>
      <c r="BD101" s="622"/>
      <c r="BE101" s="623"/>
      <c r="BH101" s="598" t="s">
        <v>425</v>
      </c>
      <c r="BI101" s="599" t="s">
        <v>147</v>
      </c>
      <c r="BJ101" s="586" t="s">
        <v>410</v>
      </c>
      <c r="BK101" s="601"/>
      <c r="BL101" s="771" t="str">
        <f>IF(BK101+BK102=0, "", "?")</f>
        <v/>
      </c>
      <c r="BM101" s="588"/>
      <c r="BN101" s="587"/>
      <c r="BO101" s="663">
        <f>BK103+BM104</f>
        <v>0</v>
      </c>
      <c r="BP101" s="578" t="s">
        <v>147</v>
      </c>
      <c r="BR101" s="622"/>
      <c r="BS101" s="623"/>
      <c r="BV101" s="598" t="s">
        <v>425</v>
      </c>
      <c r="BW101" s="599" t="s">
        <v>147</v>
      </c>
      <c r="BX101" s="586" t="s">
        <v>410</v>
      </c>
      <c r="BY101" s="601"/>
      <c r="BZ101" s="771" t="str">
        <f>IF(BY101+BY102=0, "", "?")</f>
        <v/>
      </c>
      <c r="CA101" s="588"/>
      <c r="CB101" s="587"/>
      <c r="CC101" s="663">
        <f>BY103+CA104</f>
        <v>0</v>
      </c>
      <c r="CD101" s="578" t="s">
        <v>147</v>
      </c>
      <c r="CF101" s="622"/>
      <c r="CG101" s="623"/>
    </row>
    <row r="102" spans="3:85" ht="21" customHeight="1" thickBot="1">
      <c r="D102" s="694"/>
      <c r="L102" s="538" t="s">
        <v>4</v>
      </c>
      <c r="M102" s="533">
        <v>0</v>
      </c>
      <c r="N102" s="532"/>
      <c r="P102" s="538" t="s">
        <v>4</v>
      </c>
      <c r="Q102" s="533">
        <v>0</v>
      </c>
      <c r="R102" s="532">
        <v>0</v>
      </c>
      <c r="T102" s="538" t="s">
        <v>4</v>
      </c>
      <c r="U102" s="533">
        <v>0</v>
      </c>
      <c r="V102" s="532">
        <v>0</v>
      </c>
      <c r="AG102" s="538" t="s">
        <v>4</v>
      </c>
      <c r="AH102" s="533">
        <v>0</v>
      </c>
      <c r="AI102" s="532">
        <v>0</v>
      </c>
      <c r="AK102" s="538" t="s">
        <v>4</v>
      </c>
      <c r="AL102" s="533">
        <v>0</v>
      </c>
      <c r="AM102" s="532">
        <v>0</v>
      </c>
      <c r="AO102" s="538" t="s">
        <v>4</v>
      </c>
      <c r="AP102" s="533">
        <v>0</v>
      </c>
      <c r="AQ102" s="532">
        <v>0</v>
      </c>
      <c r="AT102" s="538" t="str">
        <f>AT59</f>
        <v>Loan</v>
      </c>
      <c r="AU102" s="600" t="s">
        <v>147</v>
      </c>
      <c r="AV102" s="617" t="s">
        <v>409</v>
      </c>
      <c r="AW102" s="602"/>
      <c r="AX102" s="772"/>
      <c r="AY102" s="588"/>
      <c r="AZ102" s="590"/>
      <c r="BA102" s="664"/>
      <c r="BB102" s="532" t="s">
        <v>147</v>
      </c>
      <c r="BD102" s="622"/>
      <c r="BE102" s="623"/>
      <c r="BH102" s="538" t="str">
        <f>BH59</f>
        <v>Credit Card</v>
      </c>
      <c r="BI102" s="600" t="s">
        <v>147</v>
      </c>
      <c r="BJ102" s="617" t="s">
        <v>409</v>
      </c>
      <c r="BK102" s="602"/>
      <c r="BL102" s="772"/>
      <c r="BM102" s="588"/>
      <c r="BN102" s="590"/>
      <c r="BO102" s="664"/>
      <c r="BP102" s="532" t="s">
        <v>147</v>
      </c>
      <c r="BR102" s="622"/>
      <c r="BS102" s="623"/>
      <c r="BV102" s="538" t="str">
        <f>BV59</f>
        <v>Line of Credit</v>
      </c>
      <c r="BW102" s="600" t="s">
        <v>147</v>
      </c>
      <c r="BX102" s="617" t="s">
        <v>409</v>
      </c>
      <c r="BY102" s="602"/>
      <c r="BZ102" s="772"/>
      <c r="CA102" s="588"/>
      <c r="CB102" s="590"/>
      <c r="CC102" s="664"/>
      <c r="CD102" s="532" t="s">
        <v>147</v>
      </c>
      <c r="CF102" s="622"/>
      <c r="CG102" s="623"/>
    </row>
    <row r="103" spans="3:85" ht="21" customHeight="1" thickTop="1">
      <c r="L103" s="538" t="s">
        <v>19</v>
      </c>
      <c r="M103" s="533">
        <v>0</v>
      </c>
      <c r="N103" s="532"/>
      <c r="P103" s="538" t="s">
        <v>19</v>
      </c>
      <c r="Q103" s="533">
        <v>0</v>
      </c>
      <c r="R103" s="532">
        <v>0</v>
      </c>
      <c r="T103" s="538" t="s">
        <v>19</v>
      </c>
      <c r="U103" s="533">
        <v>0</v>
      </c>
      <c r="V103" s="532">
        <v>0</v>
      </c>
      <c r="AG103" s="538" t="s">
        <v>19</v>
      </c>
      <c r="AH103" s="533">
        <v>0</v>
      </c>
      <c r="AI103" s="532">
        <v>0</v>
      </c>
      <c r="AK103" s="538" t="s">
        <v>19</v>
      </c>
      <c r="AL103" s="533">
        <v>0</v>
      </c>
      <c r="AM103" s="532">
        <v>0</v>
      </c>
      <c r="AO103" s="538" t="s">
        <v>19</v>
      </c>
      <c r="AP103" s="533">
        <v>0</v>
      </c>
      <c r="AQ103" s="532">
        <v>0</v>
      </c>
      <c r="AT103" s="795" t="s">
        <v>147</v>
      </c>
      <c r="AU103" s="785" t="s">
        <v>147</v>
      </c>
      <c r="AV103" s="793" t="s">
        <v>417</v>
      </c>
      <c r="AW103" s="791"/>
      <c r="AX103" s="591" t="s">
        <v>418</v>
      </c>
      <c r="AY103" s="603"/>
      <c r="AZ103" s="773" t="str">
        <f>IF(AY103+-AY104=AW102, "", "?")</f>
        <v/>
      </c>
      <c r="BA103" s="665">
        <f>BA99+BA101</f>
        <v>2255.58</v>
      </c>
      <c r="BB103" s="592"/>
      <c r="BD103" s="622"/>
      <c r="BE103" s="623"/>
      <c r="BH103" s="795" t="s">
        <v>147</v>
      </c>
      <c r="BI103" s="785" t="s">
        <v>147</v>
      </c>
      <c r="BJ103" s="793" t="s">
        <v>417</v>
      </c>
      <c r="BK103" s="791"/>
      <c r="BL103" s="591" t="s">
        <v>418</v>
      </c>
      <c r="BM103" s="603"/>
      <c r="BN103" s="773" t="str">
        <f>IF(BM103+-BM104=BK102, "", "?")</f>
        <v/>
      </c>
      <c r="BO103" s="665">
        <f>BO99+BO101</f>
        <v>0</v>
      </c>
      <c r="BP103" s="592"/>
      <c r="BR103" s="622"/>
      <c r="BS103" s="623"/>
      <c r="BV103" s="795" t="s">
        <v>147</v>
      </c>
      <c r="BW103" s="785" t="s">
        <v>147</v>
      </c>
      <c r="BX103" s="793" t="s">
        <v>417</v>
      </c>
      <c r="BY103" s="791"/>
      <c r="BZ103" s="591" t="s">
        <v>418</v>
      </c>
      <c r="CA103" s="603"/>
      <c r="CB103" s="773" t="str">
        <f>IF(CA103+-CA104=BY102, "", "?")</f>
        <v/>
      </c>
      <c r="CC103" s="665">
        <f>CC99+CC101</f>
        <v>0</v>
      </c>
      <c r="CD103" s="592"/>
      <c r="CF103" s="622"/>
      <c r="CG103" s="623"/>
    </row>
    <row r="104" spans="3:85" ht="21" customHeight="1">
      <c r="L104" s="538" t="s">
        <v>20</v>
      </c>
      <c r="M104" s="533">
        <v>0</v>
      </c>
      <c r="N104" s="532"/>
      <c r="P104" s="538" t="s">
        <v>20</v>
      </c>
      <c r="Q104" s="533">
        <v>0</v>
      </c>
      <c r="R104" s="532">
        <v>0</v>
      </c>
      <c r="T104" s="538" t="s">
        <v>20</v>
      </c>
      <c r="U104" s="533">
        <v>0</v>
      </c>
      <c r="V104" s="532">
        <v>0</v>
      </c>
      <c r="AG104" s="538" t="s">
        <v>20</v>
      </c>
      <c r="AH104" s="533">
        <v>0</v>
      </c>
      <c r="AI104" s="532">
        <v>0</v>
      </c>
      <c r="AK104" s="538" t="s">
        <v>20</v>
      </c>
      <c r="AL104" s="533">
        <v>0</v>
      </c>
      <c r="AM104" s="532">
        <v>0</v>
      </c>
      <c r="AO104" s="538" t="s">
        <v>20</v>
      </c>
      <c r="AP104" s="533">
        <v>0</v>
      </c>
      <c r="AQ104" s="532">
        <v>0</v>
      </c>
      <c r="AT104" s="796"/>
      <c r="AU104" s="786"/>
      <c r="AV104" s="794"/>
      <c r="AW104" s="792"/>
      <c r="AX104" s="593" t="s">
        <v>419</v>
      </c>
      <c r="AY104" s="593">
        <f>-AW102+AY103</f>
        <v>0</v>
      </c>
      <c r="AZ104" s="774"/>
      <c r="BA104" s="666"/>
      <c r="BB104" s="594"/>
      <c r="BD104" s="622"/>
      <c r="BE104" s="623"/>
      <c r="BH104" s="796"/>
      <c r="BI104" s="786"/>
      <c r="BJ104" s="794"/>
      <c r="BK104" s="792"/>
      <c r="BL104" s="593" t="s">
        <v>419</v>
      </c>
      <c r="BM104" s="593">
        <f>-BK102+BM103</f>
        <v>0</v>
      </c>
      <c r="BN104" s="774"/>
      <c r="BO104" s="666"/>
      <c r="BP104" s="594"/>
      <c r="BR104" s="622"/>
      <c r="BS104" s="623"/>
      <c r="BV104" s="796"/>
      <c r="BW104" s="786"/>
      <c r="BX104" s="794"/>
      <c r="BY104" s="792"/>
      <c r="BZ104" s="593" t="s">
        <v>419</v>
      </c>
      <c r="CA104" s="593">
        <f>-BY102+CA103</f>
        <v>0</v>
      </c>
      <c r="CB104" s="774"/>
      <c r="CC104" s="666"/>
      <c r="CD104" s="594"/>
      <c r="CF104" s="622"/>
      <c r="CG104" s="623"/>
    </row>
    <row r="105" spans="3:85" ht="21" customHeight="1">
      <c r="L105" s="538" t="s">
        <v>21</v>
      </c>
      <c r="M105" s="533">
        <v>0</v>
      </c>
      <c r="N105" s="532"/>
      <c r="P105" s="538" t="s">
        <v>21</v>
      </c>
      <c r="Q105" s="533">
        <v>0</v>
      </c>
      <c r="R105" s="532">
        <v>0</v>
      </c>
      <c r="T105" s="538" t="s">
        <v>21</v>
      </c>
      <c r="U105" s="533">
        <v>0</v>
      </c>
      <c r="V105" s="532">
        <v>0</v>
      </c>
      <c r="AG105" s="538" t="s">
        <v>21</v>
      </c>
      <c r="AH105" s="533">
        <v>0</v>
      </c>
      <c r="AI105" s="532">
        <v>0</v>
      </c>
      <c r="AK105" s="538" t="s">
        <v>21</v>
      </c>
      <c r="AL105" s="533">
        <v>0</v>
      </c>
      <c r="AM105" s="532">
        <v>0</v>
      </c>
      <c r="AO105" s="538" t="s">
        <v>21</v>
      </c>
      <c r="AP105" s="533">
        <v>0</v>
      </c>
      <c r="AQ105" s="532">
        <v>0</v>
      </c>
      <c r="AT105" s="598" t="s">
        <v>425</v>
      </c>
      <c r="AU105" s="599" t="s">
        <v>147</v>
      </c>
      <c r="AV105" s="586" t="s">
        <v>410</v>
      </c>
      <c r="AW105" s="601"/>
      <c r="AX105" s="771" t="str">
        <f>IF(AW105+AW106=0, "", "?")</f>
        <v/>
      </c>
      <c r="AY105" s="588"/>
      <c r="AZ105" s="587"/>
      <c r="BA105" s="663">
        <f>AW107+AY108</f>
        <v>0</v>
      </c>
      <c r="BB105" s="578" t="s">
        <v>147</v>
      </c>
      <c r="BD105" s="622"/>
      <c r="BE105" s="623"/>
      <c r="BH105" s="598" t="s">
        <v>425</v>
      </c>
      <c r="BI105" s="599" t="s">
        <v>147</v>
      </c>
      <c r="BJ105" s="586" t="s">
        <v>410</v>
      </c>
      <c r="BK105" s="601"/>
      <c r="BL105" s="771" t="str">
        <f>IF(BK105+BK106=0, "", "?")</f>
        <v/>
      </c>
      <c r="BM105" s="588"/>
      <c r="BN105" s="587"/>
      <c r="BO105" s="663">
        <f>BK107+BM108</f>
        <v>0</v>
      </c>
      <c r="BP105" s="578" t="s">
        <v>147</v>
      </c>
      <c r="BR105" s="622"/>
      <c r="BS105" s="623"/>
      <c r="BV105" s="598" t="s">
        <v>425</v>
      </c>
      <c r="BW105" s="599" t="s">
        <v>147</v>
      </c>
      <c r="BX105" s="586" t="s">
        <v>410</v>
      </c>
      <c r="BY105" s="601"/>
      <c r="BZ105" s="771" t="str">
        <f>IF(BY105+BY106=0, "", "?")</f>
        <v/>
      </c>
      <c r="CA105" s="588"/>
      <c r="CB105" s="587"/>
      <c r="CC105" s="663">
        <f>BY107+CA108</f>
        <v>0</v>
      </c>
      <c r="CD105" s="578" t="s">
        <v>147</v>
      </c>
      <c r="CF105" s="622"/>
      <c r="CG105" s="623"/>
    </row>
    <row r="106" spans="3:85" ht="21" customHeight="1">
      <c r="L106" s="538" t="s">
        <v>22</v>
      </c>
      <c r="M106" s="533">
        <v>0</v>
      </c>
      <c r="N106" s="532"/>
      <c r="P106" s="538" t="s">
        <v>22</v>
      </c>
      <c r="Q106" s="533">
        <v>0</v>
      </c>
      <c r="R106" s="532">
        <v>0</v>
      </c>
      <c r="T106" s="538" t="s">
        <v>22</v>
      </c>
      <c r="U106" s="533">
        <v>0</v>
      </c>
      <c r="V106" s="532">
        <v>0</v>
      </c>
      <c r="AG106" s="538" t="s">
        <v>22</v>
      </c>
      <c r="AH106" s="533">
        <v>0</v>
      </c>
      <c r="AI106" s="532">
        <v>0</v>
      </c>
      <c r="AK106" s="538" t="s">
        <v>22</v>
      </c>
      <c r="AL106" s="533">
        <v>0</v>
      </c>
      <c r="AM106" s="532">
        <v>0</v>
      </c>
      <c r="AO106" s="538" t="s">
        <v>22</v>
      </c>
      <c r="AP106" s="533">
        <v>0</v>
      </c>
      <c r="AQ106" s="532">
        <v>0</v>
      </c>
      <c r="AT106" s="538" t="str">
        <f>AT59</f>
        <v>Loan</v>
      </c>
      <c r="AU106" s="600" t="s">
        <v>147</v>
      </c>
      <c r="AV106" s="617" t="s">
        <v>409</v>
      </c>
      <c r="AW106" s="602"/>
      <c r="AX106" s="772"/>
      <c r="AY106" s="588"/>
      <c r="AZ106" s="590"/>
      <c r="BA106" s="664"/>
      <c r="BB106" s="532" t="s">
        <v>147</v>
      </c>
      <c r="BD106" s="622"/>
      <c r="BE106" s="623"/>
      <c r="BH106" s="538" t="str">
        <f>BH59</f>
        <v>Credit Card</v>
      </c>
      <c r="BI106" s="600" t="s">
        <v>147</v>
      </c>
      <c r="BJ106" s="617" t="s">
        <v>409</v>
      </c>
      <c r="BK106" s="602"/>
      <c r="BL106" s="772"/>
      <c r="BM106" s="588"/>
      <c r="BN106" s="590"/>
      <c r="BO106" s="664"/>
      <c r="BP106" s="532" t="s">
        <v>147</v>
      </c>
      <c r="BR106" s="622"/>
      <c r="BS106" s="623"/>
      <c r="BV106" s="538" t="str">
        <f>BV59</f>
        <v>Line of Credit</v>
      </c>
      <c r="BW106" s="600" t="s">
        <v>147</v>
      </c>
      <c r="BX106" s="617" t="s">
        <v>409</v>
      </c>
      <c r="BY106" s="602"/>
      <c r="BZ106" s="772"/>
      <c r="CA106" s="588"/>
      <c r="CB106" s="590"/>
      <c r="CC106" s="664"/>
      <c r="CD106" s="532" t="s">
        <v>147</v>
      </c>
      <c r="CF106" s="622"/>
      <c r="CG106" s="623"/>
    </row>
    <row r="107" spans="3:85" ht="21" customHeight="1">
      <c r="L107" s="538" t="s">
        <v>23</v>
      </c>
      <c r="M107" s="533">
        <v>0</v>
      </c>
      <c r="N107" s="532"/>
      <c r="P107" s="538" t="s">
        <v>23</v>
      </c>
      <c r="Q107" s="533">
        <v>0</v>
      </c>
      <c r="R107" s="532">
        <v>0</v>
      </c>
      <c r="T107" s="538" t="s">
        <v>23</v>
      </c>
      <c r="U107" s="533">
        <v>0</v>
      </c>
      <c r="V107" s="532">
        <v>0</v>
      </c>
      <c r="AG107" s="538" t="s">
        <v>23</v>
      </c>
      <c r="AH107" s="533">
        <v>0</v>
      </c>
      <c r="AI107" s="532">
        <v>0</v>
      </c>
      <c r="AK107" s="538" t="s">
        <v>23</v>
      </c>
      <c r="AL107" s="533">
        <v>0</v>
      </c>
      <c r="AM107" s="532">
        <v>0</v>
      </c>
      <c r="AO107" s="538" t="s">
        <v>23</v>
      </c>
      <c r="AP107" s="533">
        <v>0</v>
      </c>
      <c r="AQ107" s="532">
        <v>0</v>
      </c>
      <c r="AT107" s="795" t="s">
        <v>147</v>
      </c>
      <c r="AU107" s="785" t="s">
        <v>147</v>
      </c>
      <c r="AV107" s="793" t="s">
        <v>417</v>
      </c>
      <c r="AW107" s="791"/>
      <c r="AX107" s="591" t="s">
        <v>418</v>
      </c>
      <c r="AY107" s="603"/>
      <c r="AZ107" s="773" t="str">
        <f>IF(AY107+-AY108=AW106, "", "?")</f>
        <v/>
      </c>
      <c r="BA107" s="665">
        <f>BA103+BA105</f>
        <v>2255.58</v>
      </c>
      <c r="BB107" s="592"/>
      <c r="BD107" s="622"/>
      <c r="BE107" s="623"/>
      <c r="BH107" s="795" t="s">
        <v>147</v>
      </c>
      <c r="BI107" s="785" t="s">
        <v>147</v>
      </c>
      <c r="BJ107" s="793" t="s">
        <v>417</v>
      </c>
      <c r="BK107" s="791"/>
      <c r="BL107" s="591" t="s">
        <v>418</v>
      </c>
      <c r="BM107" s="603"/>
      <c r="BN107" s="773" t="str">
        <f>IF(BM107+-BM108=BK106, "", "?")</f>
        <v/>
      </c>
      <c r="BO107" s="665">
        <f>BO103+BO105</f>
        <v>0</v>
      </c>
      <c r="BP107" s="592"/>
      <c r="BR107" s="622"/>
      <c r="BS107" s="623"/>
      <c r="BV107" s="795" t="s">
        <v>147</v>
      </c>
      <c r="BW107" s="785" t="s">
        <v>147</v>
      </c>
      <c r="BX107" s="793" t="s">
        <v>417</v>
      </c>
      <c r="BY107" s="791"/>
      <c r="BZ107" s="591" t="s">
        <v>418</v>
      </c>
      <c r="CA107" s="603"/>
      <c r="CB107" s="773" t="str">
        <f>IF(CA107+-CA108=BY106, "", "?")</f>
        <v/>
      </c>
      <c r="CC107" s="665">
        <f>CC103+CC105</f>
        <v>0</v>
      </c>
      <c r="CD107" s="592"/>
      <c r="CF107" s="622"/>
      <c r="CG107" s="623"/>
    </row>
    <row r="108" spans="3:85" ht="21" customHeight="1">
      <c r="L108" s="538" t="s">
        <v>37</v>
      </c>
      <c r="M108" s="533">
        <v>0</v>
      </c>
      <c r="N108" s="532"/>
      <c r="P108" s="538" t="s">
        <v>37</v>
      </c>
      <c r="Q108" s="533">
        <v>0</v>
      </c>
      <c r="R108" s="532">
        <v>0</v>
      </c>
      <c r="T108" s="538" t="s">
        <v>37</v>
      </c>
      <c r="U108" s="533">
        <v>0</v>
      </c>
      <c r="V108" s="532">
        <v>0</v>
      </c>
      <c r="AG108" s="538" t="s">
        <v>37</v>
      </c>
      <c r="AH108" s="533">
        <v>0</v>
      </c>
      <c r="AI108" s="532">
        <v>0</v>
      </c>
      <c r="AK108" s="538" t="s">
        <v>37</v>
      </c>
      <c r="AL108" s="533">
        <v>0</v>
      </c>
      <c r="AM108" s="532">
        <v>0</v>
      </c>
      <c r="AO108" s="538" t="s">
        <v>37</v>
      </c>
      <c r="AP108" s="533">
        <v>0</v>
      </c>
      <c r="AQ108" s="532">
        <v>0</v>
      </c>
      <c r="AT108" s="796"/>
      <c r="AU108" s="786"/>
      <c r="AV108" s="794"/>
      <c r="AW108" s="792"/>
      <c r="AX108" s="593" t="s">
        <v>419</v>
      </c>
      <c r="AY108" s="593">
        <f>-AW106+AY107</f>
        <v>0</v>
      </c>
      <c r="AZ108" s="774"/>
      <c r="BA108" s="666"/>
      <c r="BB108" s="594"/>
      <c r="BD108" s="622"/>
      <c r="BE108" s="623"/>
      <c r="BH108" s="796"/>
      <c r="BI108" s="786"/>
      <c r="BJ108" s="794"/>
      <c r="BK108" s="792"/>
      <c r="BL108" s="593" t="s">
        <v>419</v>
      </c>
      <c r="BM108" s="593">
        <f>-BK106+BM107</f>
        <v>0</v>
      </c>
      <c r="BN108" s="774"/>
      <c r="BO108" s="666"/>
      <c r="BP108" s="594"/>
      <c r="BR108" s="622"/>
      <c r="BS108" s="623"/>
      <c r="BV108" s="796"/>
      <c r="BW108" s="786"/>
      <c r="BX108" s="794"/>
      <c r="BY108" s="792"/>
      <c r="BZ108" s="593" t="s">
        <v>419</v>
      </c>
      <c r="CA108" s="593">
        <f>-BY106+CA107</f>
        <v>0</v>
      </c>
      <c r="CB108" s="774"/>
      <c r="CC108" s="666"/>
      <c r="CD108" s="594"/>
      <c r="CF108" s="622"/>
      <c r="CG108" s="623"/>
    </row>
    <row r="109" spans="3:85" ht="21" customHeight="1">
      <c r="L109" s="539" t="s">
        <v>298</v>
      </c>
      <c r="M109" s="534">
        <v>0</v>
      </c>
      <c r="N109" s="537">
        <v>0</v>
      </c>
      <c r="P109" s="539" t="s">
        <v>298</v>
      </c>
      <c r="Q109" s="534">
        <v>0</v>
      </c>
      <c r="R109" s="537">
        <v>0</v>
      </c>
      <c r="T109" s="539" t="s">
        <v>298</v>
      </c>
      <c r="U109" s="534">
        <v>0</v>
      </c>
      <c r="V109" s="537">
        <v>45725</v>
      </c>
      <c r="AG109" s="539" t="s">
        <v>381</v>
      </c>
      <c r="AH109" s="570">
        <v>0</v>
      </c>
      <c r="AI109" s="537"/>
      <c r="AK109" s="539" t="s">
        <v>381</v>
      </c>
      <c r="AL109" s="570">
        <v>0</v>
      </c>
      <c r="AM109" s="537"/>
      <c r="AO109" s="539" t="s">
        <v>381</v>
      </c>
      <c r="AP109" s="570">
        <v>0</v>
      </c>
      <c r="AQ109" s="537"/>
      <c r="AT109" s="598" t="s">
        <v>425</v>
      </c>
      <c r="AU109" s="599" t="s">
        <v>147</v>
      </c>
      <c r="AV109" s="586" t="s">
        <v>410</v>
      </c>
      <c r="AW109" s="601"/>
      <c r="AX109" s="771" t="str">
        <f>IF(AW109+AW110=0, "", "?")</f>
        <v/>
      </c>
      <c r="AY109" s="588"/>
      <c r="AZ109" s="587"/>
      <c r="BA109" s="663">
        <f>AW111+AY112</f>
        <v>0</v>
      </c>
      <c r="BB109" s="578" t="s">
        <v>147</v>
      </c>
      <c r="BD109" s="784"/>
      <c r="BG109" s="783"/>
      <c r="BH109" s="598" t="s">
        <v>425</v>
      </c>
      <c r="BI109" s="599" t="s">
        <v>147</v>
      </c>
      <c r="BJ109" s="586" t="s">
        <v>410</v>
      </c>
      <c r="BK109" s="601"/>
      <c r="BL109" s="771" t="str">
        <f>IF(BK109+BK110=0, "", "?")</f>
        <v/>
      </c>
      <c r="BM109" s="588"/>
      <c r="BN109" s="587"/>
      <c r="BO109" s="663">
        <f>BK111+BM112</f>
        <v>0</v>
      </c>
      <c r="BP109" s="578" t="s">
        <v>147</v>
      </c>
      <c r="BR109" s="784"/>
      <c r="BV109" s="598" t="s">
        <v>425</v>
      </c>
      <c r="BW109" s="599" t="s">
        <v>147</v>
      </c>
      <c r="BX109" s="586" t="s">
        <v>410</v>
      </c>
      <c r="BY109" s="601"/>
      <c r="BZ109" s="771" t="str">
        <f>IF(BY109+BY110=0, "", "?")</f>
        <v/>
      </c>
      <c r="CA109" s="588"/>
      <c r="CB109" s="587"/>
      <c r="CC109" s="663">
        <f>BY111+CA112</f>
        <v>0</v>
      </c>
      <c r="CD109" s="578" t="s">
        <v>147</v>
      </c>
      <c r="CF109" s="784"/>
    </row>
    <row r="110" spans="3:85" ht="21" customHeight="1">
      <c r="C110" s="725" t="s">
        <v>380</v>
      </c>
      <c r="D110" s="726"/>
      <c r="F110" s="731" t="s">
        <v>350</v>
      </c>
      <c r="G110" s="732"/>
      <c r="H110" s="733"/>
      <c r="L110" s="535" t="s">
        <v>299</v>
      </c>
      <c r="M110" s="718">
        <f>SUM(M97:M109)</f>
        <v>1343.7666666666667</v>
      </c>
      <c r="N110" s="716" t="s">
        <v>300</v>
      </c>
      <c r="P110" s="535" t="s">
        <v>299</v>
      </c>
      <c r="Q110" s="718">
        <f>SUM(Q97:Q109)</f>
        <v>0</v>
      </c>
      <c r="R110" s="716" t="s">
        <v>306</v>
      </c>
      <c r="T110" s="535" t="s">
        <v>299</v>
      </c>
      <c r="U110" s="718">
        <f>SUM(U97:U109)</f>
        <v>0</v>
      </c>
      <c r="V110" s="716" t="s">
        <v>306</v>
      </c>
      <c r="AG110" s="535"/>
      <c r="AH110" s="718">
        <f>IFERROR(SUM(AH97:AH108)/AH109, 0)</f>
        <v>0</v>
      </c>
      <c r="AI110" s="755"/>
      <c r="AK110" s="535"/>
      <c r="AL110" s="718">
        <f>IFERROR(SUM(AL97:AL108)/AL109, 0)</f>
        <v>0</v>
      </c>
      <c r="AM110" s="755"/>
      <c r="AO110" s="535"/>
      <c r="AP110" s="718">
        <f>IFERROR(SUM(AP97:AP108)/AP109, 0)</f>
        <v>0</v>
      </c>
      <c r="AQ110" s="755"/>
      <c r="AT110" s="538" t="str">
        <f>AT59</f>
        <v>Loan</v>
      </c>
      <c r="AU110" s="600" t="s">
        <v>147</v>
      </c>
      <c r="AV110" s="617" t="s">
        <v>409</v>
      </c>
      <c r="AW110" s="602"/>
      <c r="AX110" s="772"/>
      <c r="AY110" s="588"/>
      <c r="AZ110" s="590"/>
      <c r="BA110" s="664"/>
      <c r="BB110" s="532" t="s">
        <v>147</v>
      </c>
      <c r="BD110" s="784"/>
      <c r="BG110" s="783"/>
      <c r="BH110" s="538" t="str">
        <f>BH59</f>
        <v>Credit Card</v>
      </c>
      <c r="BI110" s="600" t="s">
        <v>147</v>
      </c>
      <c r="BJ110" s="617" t="s">
        <v>409</v>
      </c>
      <c r="BK110" s="602"/>
      <c r="BL110" s="772"/>
      <c r="BM110" s="588"/>
      <c r="BN110" s="590"/>
      <c r="BO110" s="664"/>
      <c r="BP110" s="532" t="s">
        <v>147</v>
      </c>
      <c r="BR110" s="784"/>
      <c r="BV110" s="538" t="str">
        <f>BV59</f>
        <v>Line of Credit</v>
      </c>
      <c r="BW110" s="600" t="s">
        <v>147</v>
      </c>
      <c r="BX110" s="617" t="s">
        <v>409</v>
      </c>
      <c r="BY110" s="602"/>
      <c r="BZ110" s="772"/>
      <c r="CA110" s="588"/>
      <c r="CB110" s="590"/>
      <c r="CC110" s="664"/>
      <c r="CD110" s="532" t="s">
        <v>147</v>
      </c>
      <c r="CF110" s="784"/>
    </row>
    <row r="111" spans="3:85" ht="21" customHeight="1" thickBot="1">
      <c r="C111" s="727"/>
      <c r="D111" s="728"/>
      <c r="F111" s="734"/>
      <c r="G111" s="735"/>
      <c r="H111" s="736"/>
      <c r="L111" s="552" t="s">
        <v>305</v>
      </c>
      <c r="M111" s="719"/>
      <c r="N111" s="717"/>
      <c r="P111" s="552" t="s">
        <v>306</v>
      </c>
      <c r="Q111" s="719"/>
      <c r="R111" s="717"/>
      <c r="T111" s="552" t="s">
        <v>306</v>
      </c>
      <c r="U111" s="719"/>
      <c r="V111" s="717"/>
      <c r="AG111" s="572"/>
      <c r="AH111" s="719"/>
      <c r="AI111" s="756"/>
      <c r="AK111" s="572"/>
      <c r="AL111" s="719"/>
      <c r="AM111" s="756"/>
      <c r="AO111" s="572"/>
      <c r="AP111" s="719"/>
      <c r="AQ111" s="756"/>
      <c r="AT111" s="795" t="s">
        <v>147</v>
      </c>
      <c r="AU111" s="785" t="s">
        <v>147</v>
      </c>
      <c r="AV111" s="793" t="s">
        <v>417</v>
      </c>
      <c r="AW111" s="791"/>
      <c r="AX111" s="591" t="s">
        <v>418</v>
      </c>
      <c r="AY111" s="603"/>
      <c r="AZ111" s="773" t="str">
        <f>IF(AY111+-AY112=AW110, "", "?")</f>
        <v/>
      </c>
      <c r="BA111" s="665">
        <f>BA107+BA109</f>
        <v>2255.58</v>
      </c>
      <c r="BB111" s="592"/>
      <c r="BH111" s="795" t="s">
        <v>147</v>
      </c>
      <c r="BI111" s="785" t="s">
        <v>147</v>
      </c>
      <c r="BJ111" s="793" t="s">
        <v>417</v>
      </c>
      <c r="BK111" s="791"/>
      <c r="BL111" s="591" t="s">
        <v>418</v>
      </c>
      <c r="BM111" s="603"/>
      <c r="BN111" s="773" t="str">
        <f>IF(BM111+-BM112=BK110, "", "?")</f>
        <v/>
      </c>
      <c r="BO111" s="665">
        <f>BO107+BO109</f>
        <v>0</v>
      </c>
      <c r="BP111" s="592"/>
      <c r="BV111" s="795" t="s">
        <v>147</v>
      </c>
      <c r="BW111" s="785" t="s">
        <v>147</v>
      </c>
      <c r="BX111" s="793" t="s">
        <v>417</v>
      </c>
      <c r="BY111" s="791"/>
      <c r="BZ111" s="591" t="s">
        <v>418</v>
      </c>
      <c r="CA111" s="603"/>
      <c r="CB111" s="773" t="str">
        <f>IF(CA111+-CA112=BY110, "", "?")</f>
        <v/>
      </c>
      <c r="CC111" s="665">
        <f>CC107+CC109</f>
        <v>0</v>
      </c>
      <c r="CD111" s="592"/>
    </row>
    <row r="112" spans="3:85" ht="21" customHeight="1" thickTop="1">
      <c r="C112" s="727"/>
      <c r="D112" s="728"/>
      <c r="F112" s="734"/>
      <c r="G112" s="735"/>
      <c r="H112" s="736"/>
      <c r="I112" s="541">
        <v>0.25</v>
      </c>
      <c r="J112" s="84" t="s">
        <v>302</v>
      </c>
      <c r="AT112" s="796"/>
      <c r="AU112" s="786"/>
      <c r="AV112" s="794"/>
      <c r="AW112" s="792"/>
      <c r="AX112" s="593" t="s">
        <v>419</v>
      </c>
      <c r="AY112" s="593">
        <f>-AW110+AY111</f>
        <v>0</v>
      </c>
      <c r="AZ112" s="774"/>
      <c r="BA112" s="666"/>
      <c r="BB112" s="594"/>
      <c r="BH112" s="796"/>
      <c r="BI112" s="786"/>
      <c r="BJ112" s="794"/>
      <c r="BK112" s="792"/>
      <c r="BL112" s="593" t="s">
        <v>419</v>
      </c>
      <c r="BM112" s="593">
        <f>-BK110+BM111</f>
        <v>0</v>
      </c>
      <c r="BN112" s="774"/>
      <c r="BO112" s="666"/>
      <c r="BP112" s="594"/>
      <c r="BV112" s="796"/>
      <c r="BW112" s="786"/>
      <c r="BX112" s="794"/>
      <c r="BY112" s="792"/>
      <c r="BZ112" s="593" t="s">
        <v>419</v>
      </c>
      <c r="CA112" s="593">
        <f>-BY110+CA111</f>
        <v>0</v>
      </c>
      <c r="CB112" s="774"/>
      <c r="CC112" s="666"/>
      <c r="CD112" s="594"/>
    </row>
    <row r="113" spans="3:82" ht="20">
      <c r="C113" s="727"/>
      <c r="D113" s="728"/>
      <c r="F113" s="734"/>
      <c r="G113" s="735"/>
      <c r="H113" s="736"/>
      <c r="I113" s="541">
        <v>0.1</v>
      </c>
      <c r="J113" s="84" t="s">
        <v>45</v>
      </c>
      <c r="AT113" s="598" t="s">
        <v>425</v>
      </c>
      <c r="AU113" s="599" t="s">
        <v>147</v>
      </c>
      <c r="AV113" s="586" t="s">
        <v>410</v>
      </c>
      <c r="AW113" s="601"/>
      <c r="AX113" s="771" t="str">
        <f>IF(AW113+AW114=0, "", "?")</f>
        <v/>
      </c>
      <c r="AY113" s="588"/>
      <c r="AZ113" s="587"/>
      <c r="BA113" s="663">
        <f>AW115+AY116</f>
        <v>0</v>
      </c>
      <c r="BB113" s="578" t="s">
        <v>147</v>
      </c>
      <c r="BH113" s="598" t="s">
        <v>425</v>
      </c>
      <c r="BI113" s="599" t="s">
        <v>147</v>
      </c>
      <c r="BJ113" s="586" t="s">
        <v>410</v>
      </c>
      <c r="BK113" s="601"/>
      <c r="BL113" s="771" t="str">
        <f>IF(BK113+BK114=0, "", "?")</f>
        <v/>
      </c>
      <c r="BM113" s="588"/>
      <c r="BN113" s="587"/>
      <c r="BO113" s="663">
        <f>BK115+BM116</f>
        <v>0</v>
      </c>
      <c r="BP113" s="578" t="s">
        <v>147</v>
      </c>
      <c r="BV113" s="598" t="s">
        <v>425</v>
      </c>
      <c r="BW113" s="599" t="s">
        <v>147</v>
      </c>
      <c r="BX113" s="586" t="s">
        <v>410</v>
      </c>
      <c r="BY113" s="601"/>
      <c r="BZ113" s="771" t="str">
        <f>IF(BY113+BY114=0, "", "?")</f>
        <v/>
      </c>
      <c r="CA113" s="588"/>
      <c r="CB113" s="587"/>
      <c r="CC113" s="663">
        <f>BY115+CA116</f>
        <v>0</v>
      </c>
      <c r="CD113" s="578" t="s">
        <v>147</v>
      </c>
    </row>
    <row r="114" spans="3:82" ht="21" customHeight="1">
      <c r="C114" s="727"/>
      <c r="D114" s="728"/>
      <c r="F114" s="734"/>
      <c r="G114" s="735"/>
      <c r="H114" s="736"/>
      <c r="I114" s="541">
        <v>0.05</v>
      </c>
      <c r="J114" s="84" t="s">
        <v>0</v>
      </c>
      <c r="AT114" s="538" t="str">
        <f>AT59</f>
        <v>Loan</v>
      </c>
      <c r="AU114" s="600" t="s">
        <v>147</v>
      </c>
      <c r="AV114" s="617" t="s">
        <v>409</v>
      </c>
      <c r="AW114" s="602"/>
      <c r="AX114" s="772"/>
      <c r="AY114" s="588"/>
      <c r="AZ114" s="590"/>
      <c r="BA114" s="664"/>
      <c r="BB114" s="532" t="s">
        <v>147</v>
      </c>
      <c r="BH114" s="538" t="str">
        <f>BH59</f>
        <v>Credit Card</v>
      </c>
      <c r="BI114" s="600" t="s">
        <v>147</v>
      </c>
      <c r="BJ114" s="617" t="s">
        <v>409</v>
      </c>
      <c r="BK114" s="602"/>
      <c r="BL114" s="772"/>
      <c r="BM114" s="588"/>
      <c r="BN114" s="590"/>
      <c r="BO114" s="664"/>
      <c r="BP114" s="532" t="s">
        <v>147</v>
      </c>
      <c r="BV114" s="538" t="str">
        <f>BV59</f>
        <v>Line of Credit</v>
      </c>
      <c r="BW114" s="600" t="s">
        <v>147</v>
      </c>
      <c r="BX114" s="617" t="s">
        <v>409</v>
      </c>
      <c r="BY114" s="602"/>
      <c r="BZ114" s="772"/>
      <c r="CA114" s="588"/>
      <c r="CB114" s="590"/>
      <c r="CC114" s="664"/>
      <c r="CD114" s="532" t="s">
        <v>147</v>
      </c>
    </row>
    <row r="115" spans="3:82" ht="21" customHeight="1">
      <c r="C115" s="729"/>
      <c r="D115" s="730"/>
      <c r="F115" s="737"/>
      <c r="G115" s="738"/>
      <c r="H115" s="739"/>
      <c r="L115" s="536" t="s">
        <v>317</v>
      </c>
      <c r="M115" s="347" t="s">
        <v>193</v>
      </c>
      <c r="N115" s="347" t="s">
        <v>297</v>
      </c>
      <c r="P115" s="536" t="s">
        <v>315</v>
      </c>
      <c r="Q115" s="347" t="s">
        <v>193</v>
      </c>
      <c r="R115" s="347" t="s">
        <v>297</v>
      </c>
      <c r="T115" s="536" t="s">
        <v>316</v>
      </c>
      <c r="U115" s="347" t="s">
        <v>193</v>
      </c>
      <c r="V115" s="347" t="s">
        <v>297</v>
      </c>
      <c r="AG115" s="536" t="s">
        <v>317</v>
      </c>
      <c r="AH115" s="347" t="s">
        <v>193</v>
      </c>
      <c r="AI115" s="347" t="s">
        <v>297</v>
      </c>
      <c r="AK115" s="536" t="s">
        <v>315</v>
      </c>
      <c r="AL115" s="347" t="s">
        <v>193</v>
      </c>
      <c r="AM115" s="347" t="s">
        <v>297</v>
      </c>
      <c r="AO115" s="536" t="s">
        <v>316</v>
      </c>
      <c r="AP115" s="347" t="s">
        <v>193</v>
      </c>
      <c r="AQ115" s="347" t="s">
        <v>297</v>
      </c>
      <c r="AT115" s="795" t="s">
        <v>147</v>
      </c>
      <c r="AU115" s="785" t="s">
        <v>147</v>
      </c>
      <c r="AV115" s="793" t="s">
        <v>417</v>
      </c>
      <c r="AW115" s="791"/>
      <c r="AX115" s="591" t="s">
        <v>418</v>
      </c>
      <c r="AY115" s="603"/>
      <c r="AZ115" s="773" t="str">
        <f>IF(AY115+-AY116=AW114, "", "?")</f>
        <v/>
      </c>
      <c r="BA115" s="665">
        <f>BA111+BA113</f>
        <v>2255.58</v>
      </c>
      <c r="BB115" s="592"/>
      <c r="BH115" s="795" t="s">
        <v>147</v>
      </c>
      <c r="BI115" s="785" t="s">
        <v>147</v>
      </c>
      <c r="BJ115" s="793" t="s">
        <v>417</v>
      </c>
      <c r="BK115" s="791"/>
      <c r="BL115" s="591" t="s">
        <v>418</v>
      </c>
      <c r="BM115" s="603"/>
      <c r="BN115" s="773" t="str">
        <f>IF(BM115+-BM116=BK114, "", "?")</f>
        <v/>
      </c>
      <c r="BO115" s="665">
        <f>BO111+BO113</f>
        <v>0</v>
      </c>
      <c r="BP115" s="592"/>
      <c r="BV115" s="795" t="s">
        <v>147</v>
      </c>
      <c r="BW115" s="785" t="s">
        <v>147</v>
      </c>
      <c r="BX115" s="793" t="s">
        <v>417</v>
      </c>
      <c r="BY115" s="791"/>
      <c r="BZ115" s="591" t="s">
        <v>418</v>
      </c>
      <c r="CA115" s="603"/>
      <c r="CB115" s="773" t="str">
        <f>IF(CA115+-CA116=BY114, "", "?")</f>
        <v/>
      </c>
      <c r="CC115" s="665">
        <f>CC111+CC113</f>
        <v>0</v>
      </c>
      <c r="CD115" s="592"/>
    </row>
    <row r="116" spans="3:82" ht="21" customHeight="1">
      <c r="C116" s="746" t="s">
        <v>349</v>
      </c>
      <c r="D116" s="746"/>
      <c r="F116" s="746" t="s">
        <v>320</v>
      </c>
      <c r="G116" s="746"/>
      <c r="H116" s="746"/>
      <c r="L116" s="538" t="s">
        <v>32</v>
      </c>
      <c r="M116" s="533">
        <v>0</v>
      </c>
      <c r="N116" s="532">
        <v>0</v>
      </c>
      <c r="P116" s="538" t="s">
        <v>32</v>
      </c>
      <c r="Q116" s="533">
        <v>0</v>
      </c>
      <c r="R116" s="532">
        <v>0</v>
      </c>
      <c r="T116" s="538" t="s">
        <v>32</v>
      </c>
      <c r="U116" s="533">
        <v>0</v>
      </c>
      <c r="V116" s="532">
        <v>0</v>
      </c>
      <c r="AG116" s="538" t="s">
        <v>32</v>
      </c>
      <c r="AH116" s="533">
        <v>0</v>
      </c>
      <c r="AI116" s="532">
        <v>0</v>
      </c>
      <c r="AK116" s="538" t="s">
        <v>32</v>
      </c>
      <c r="AL116" s="533">
        <v>0</v>
      </c>
      <c r="AM116" s="532">
        <v>0</v>
      </c>
      <c r="AO116" s="538" t="s">
        <v>32</v>
      </c>
      <c r="AP116" s="533">
        <v>0</v>
      </c>
      <c r="AQ116" s="532">
        <v>0</v>
      </c>
      <c r="AT116" s="796"/>
      <c r="AU116" s="786"/>
      <c r="AV116" s="794"/>
      <c r="AW116" s="792"/>
      <c r="AX116" s="593" t="s">
        <v>419</v>
      </c>
      <c r="AY116" s="593">
        <f>-AW114+AY115</f>
        <v>0</v>
      </c>
      <c r="AZ116" s="774"/>
      <c r="BA116" s="666"/>
      <c r="BB116" s="594"/>
      <c r="BH116" s="796"/>
      <c r="BI116" s="786"/>
      <c r="BJ116" s="794"/>
      <c r="BK116" s="792"/>
      <c r="BL116" s="593" t="s">
        <v>419</v>
      </c>
      <c r="BM116" s="593">
        <f>-BK114+BM115</f>
        <v>0</v>
      </c>
      <c r="BN116" s="774"/>
      <c r="BO116" s="666"/>
      <c r="BP116" s="594"/>
      <c r="BV116" s="796"/>
      <c r="BW116" s="786"/>
      <c r="BX116" s="794"/>
      <c r="BY116" s="792"/>
      <c r="BZ116" s="593" t="s">
        <v>419</v>
      </c>
      <c r="CA116" s="593">
        <f>-BY114+CA115</f>
        <v>0</v>
      </c>
      <c r="CB116" s="774"/>
      <c r="CC116" s="666"/>
      <c r="CD116" s="594"/>
    </row>
    <row r="117" spans="3:82" ht="21" customHeight="1">
      <c r="C117" s="744"/>
      <c r="D117" s="744"/>
      <c r="F117" s="744"/>
      <c r="G117" s="744"/>
      <c r="H117" s="744"/>
      <c r="L117" s="538" t="s">
        <v>33</v>
      </c>
      <c r="M117" s="533">
        <v>0</v>
      </c>
      <c r="N117" s="532">
        <v>0</v>
      </c>
      <c r="P117" s="538" t="s">
        <v>33</v>
      </c>
      <c r="Q117" s="533">
        <v>0</v>
      </c>
      <c r="R117" s="532">
        <v>0</v>
      </c>
      <c r="T117" s="538" t="s">
        <v>33</v>
      </c>
      <c r="U117" s="533">
        <v>0</v>
      </c>
      <c r="V117" s="532">
        <v>0</v>
      </c>
      <c r="AG117" s="538" t="s">
        <v>33</v>
      </c>
      <c r="AH117" s="533">
        <v>0</v>
      </c>
      <c r="AI117" s="532">
        <v>0</v>
      </c>
      <c r="AK117" s="538" t="s">
        <v>33</v>
      </c>
      <c r="AL117" s="533">
        <v>0</v>
      </c>
      <c r="AM117" s="532">
        <v>0</v>
      </c>
      <c r="AO117" s="538" t="s">
        <v>33</v>
      </c>
      <c r="AP117" s="533">
        <v>0</v>
      </c>
      <c r="AQ117" s="532">
        <v>0</v>
      </c>
      <c r="AT117" s="598" t="s">
        <v>425</v>
      </c>
      <c r="AU117" s="599" t="s">
        <v>147</v>
      </c>
      <c r="AV117" s="586" t="s">
        <v>410</v>
      </c>
      <c r="AW117" s="601"/>
      <c r="AX117" s="771" t="str">
        <f>IF(AW117+AW118=0, "", "?")</f>
        <v/>
      </c>
      <c r="AY117" s="588"/>
      <c r="AZ117" s="587"/>
      <c r="BA117" s="663">
        <f>AW119+AY120</f>
        <v>0</v>
      </c>
      <c r="BB117" s="578" t="s">
        <v>147</v>
      </c>
      <c r="BH117" s="598" t="s">
        <v>425</v>
      </c>
      <c r="BI117" s="599" t="s">
        <v>147</v>
      </c>
      <c r="BJ117" s="586" t="s">
        <v>410</v>
      </c>
      <c r="BK117" s="601"/>
      <c r="BL117" s="771" t="str">
        <f>IF(BK117+BK118=0, "", "?")</f>
        <v/>
      </c>
      <c r="BM117" s="588"/>
      <c r="BN117" s="587"/>
      <c r="BO117" s="663">
        <f>BK119+BM120</f>
        <v>0</v>
      </c>
      <c r="BP117" s="578" t="s">
        <v>147</v>
      </c>
      <c r="BV117" s="598" t="s">
        <v>425</v>
      </c>
      <c r="BW117" s="599" t="s">
        <v>147</v>
      </c>
      <c r="BX117" s="586" t="s">
        <v>410</v>
      </c>
      <c r="BY117" s="601"/>
      <c r="BZ117" s="771" t="str">
        <f>IF(BY117+BY118=0, "", "?")</f>
        <v/>
      </c>
      <c r="CA117" s="588"/>
      <c r="CB117" s="587"/>
      <c r="CC117" s="663">
        <f>BY119+CA120</f>
        <v>0</v>
      </c>
      <c r="CD117" s="578" t="s">
        <v>147</v>
      </c>
    </row>
    <row r="118" spans="3:82" ht="21" customHeight="1">
      <c r="L118" s="538" t="s">
        <v>34</v>
      </c>
      <c r="M118" s="533">
        <v>0</v>
      </c>
      <c r="N118" s="532">
        <v>0</v>
      </c>
      <c r="P118" s="538" t="s">
        <v>34</v>
      </c>
      <c r="Q118" s="533">
        <v>0</v>
      </c>
      <c r="R118" s="532">
        <v>0</v>
      </c>
      <c r="T118" s="538" t="s">
        <v>34</v>
      </c>
      <c r="U118" s="533">
        <v>0</v>
      </c>
      <c r="V118" s="532">
        <v>0</v>
      </c>
      <c r="AG118" s="538" t="s">
        <v>34</v>
      </c>
      <c r="AH118" s="533">
        <v>0</v>
      </c>
      <c r="AI118" s="532">
        <v>0</v>
      </c>
      <c r="AK118" s="538" t="s">
        <v>34</v>
      </c>
      <c r="AL118" s="533">
        <v>0</v>
      </c>
      <c r="AM118" s="532">
        <v>0</v>
      </c>
      <c r="AO118" s="538" t="s">
        <v>34</v>
      </c>
      <c r="AP118" s="533">
        <v>0</v>
      </c>
      <c r="AQ118" s="532">
        <v>0</v>
      </c>
      <c r="AT118" s="538" t="str">
        <f>AT59</f>
        <v>Loan</v>
      </c>
      <c r="AU118" s="600" t="s">
        <v>147</v>
      </c>
      <c r="AV118" s="617" t="s">
        <v>409</v>
      </c>
      <c r="AW118" s="602"/>
      <c r="AX118" s="772"/>
      <c r="AY118" s="588"/>
      <c r="AZ118" s="590"/>
      <c r="BA118" s="664"/>
      <c r="BB118" s="532" t="s">
        <v>147</v>
      </c>
      <c r="BH118" s="538" t="str">
        <f>BH59</f>
        <v>Credit Card</v>
      </c>
      <c r="BI118" s="600" t="s">
        <v>147</v>
      </c>
      <c r="BJ118" s="617" t="s">
        <v>409</v>
      </c>
      <c r="BK118" s="602"/>
      <c r="BL118" s="772"/>
      <c r="BM118" s="588"/>
      <c r="BN118" s="590"/>
      <c r="BO118" s="664"/>
      <c r="BP118" s="532" t="s">
        <v>147</v>
      </c>
      <c r="BV118" s="538" t="str">
        <f>BV59</f>
        <v>Line of Credit</v>
      </c>
      <c r="BW118" s="600" t="s">
        <v>147</v>
      </c>
      <c r="BX118" s="617" t="s">
        <v>409</v>
      </c>
      <c r="BY118" s="602"/>
      <c r="BZ118" s="772"/>
      <c r="CA118" s="588"/>
      <c r="CB118" s="590"/>
      <c r="CC118" s="664"/>
      <c r="CD118" s="532" t="s">
        <v>147</v>
      </c>
    </row>
    <row r="119" spans="3:82" ht="21" customHeight="1">
      <c r="L119" s="538" t="s">
        <v>35</v>
      </c>
      <c r="M119" s="533">
        <v>0</v>
      </c>
      <c r="N119" s="532">
        <v>0</v>
      </c>
      <c r="P119" s="538" t="s">
        <v>35</v>
      </c>
      <c r="Q119" s="533">
        <v>0</v>
      </c>
      <c r="R119" s="532">
        <v>0</v>
      </c>
      <c r="T119" s="538" t="s">
        <v>35</v>
      </c>
      <c r="U119" s="533">
        <v>0</v>
      </c>
      <c r="V119" s="532">
        <v>0</v>
      </c>
      <c r="AG119" s="538" t="s">
        <v>35</v>
      </c>
      <c r="AH119" s="533">
        <v>0</v>
      </c>
      <c r="AI119" s="532">
        <v>0</v>
      </c>
      <c r="AK119" s="538" t="s">
        <v>35</v>
      </c>
      <c r="AL119" s="533">
        <v>0</v>
      </c>
      <c r="AM119" s="532">
        <v>0</v>
      </c>
      <c r="AO119" s="538" t="s">
        <v>35</v>
      </c>
      <c r="AP119" s="533">
        <v>0</v>
      </c>
      <c r="AQ119" s="532">
        <v>0</v>
      </c>
      <c r="AT119" s="795" t="s">
        <v>147</v>
      </c>
      <c r="AU119" s="785" t="s">
        <v>147</v>
      </c>
      <c r="AV119" s="793" t="s">
        <v>417</v>
      </c>
      <c r="AW119" s="791"/>
      <c r="AX119" s="591" t="s">
        <v>418</v>
      </c>
      <c r="AY119" s="603"/>
      <c r="AZ119" s="773" t="str">
        <f>IF(AY119+-AY120=AW118, "", "?")</f>
        <v/>
      </c>
      <c r="BA119" s="665">
        <f>BA115+BA117</f>
        <v>2255.58</v>
      </c>
      <c r="BB119" s="592"/>
      <c r="BH119" s="795" t="s">
        <v>147</v>
      </c>
      <c r="BI119" s="785" t="s">
        <v>147</v>
      </c>
      <c r="BJ119" s="793" t="s">
        <v>417</v>
      </c>
      <c r="BK119" s="791"/>
      <c r="BL119" s="591" t="s">
        <v>418</v>
      </c>
      <c r="BM119" s="603"/>
      <c r="BN119" s="773" t="str">
        <f>IF(BM119+-BM120=BK118, "", "?")</f>
        <v/>
      </c>
      <c r="BO119" s="665">
        <f>BO115+BO117</f>
        <v>0</v>
      </c>
      <c r="BP119" s="592"/>
      <c r="BV119" s="795" t="s">
        <v>147</v>
      </c>
      <c r="BW119" s="785" t="s">
        <v>147</v>
      </c>
      <c r="BX119" s="793" t="s">
        <v>417</v>
      </c>
      <c r="BY119" s="791"/>
      <c r="BZ119" s="591" t="s">
        <v>418</v>
      </c>
      <c r="CA119" s="603"/>
      <c r="CB119" s="773" t="str">
        <f>IF(CA119+-CA120=BY118, "", "?")</f>
        <v/>
      </c>
      <c r="CC119" s="665">
        <f>CC115+CC117</f>
        <v>0</v>
      </c>
      <c r="CD119" s="592"/>
    </row>
    <row r="120" spans="3:82" ht="21" customHeight="1">
      <c r="L120" s="538" t="s">
        <v>36</v>
      </c>
      <c r="M120" s="533">
        <v>0</v>
      </c>
      <c r="N120" s="532">
        <v>0</v>
      </c>
      <c r="P120" s="538" t="s">
        <v>36</v>
      </c>
      <c r="Q120" s="533">
        <v>0</v>
      </c>
      <c r="R120" s="532">
        <v>0</v>
      </c>
      <c r="T120" s="538" t="s">
        <v>36</v>
      </c>
      <c r="U120" s="533">
        <v>0</v>
      </c>
      <c r="V120" s="532">
        <v>0</v>
      </c>
      <c r="AG120" s="538" t="s">
        <v>36</v>
      </c>
      <c r="AH120" s="533">
        <v>0</v>
      </c>
      <c r="AI120" s="532">
        <v>0</v>
      </c>
      <c r="AK120" s="538" t="s">
        <v>36</v>
      </c>
      <c r="AL120" s="533">
        <v>0</v>
      </c>
      <c r="AM120" s="532">
        <v>0</v>
      </c>
      <c r="AO120" s="538" t="s">
        <v>36</v>
      </c>
      <c r="AP120" s="533">
        <v>0</v>
      </c>
      <c r="AQ120" s="532">
        <v>0</v>
      </c>
      <c r="AT120" s="796"/>
      <c r="AU120" s="786"/>
      <c r="AV120" s="794"/>
      <c r="AW120" s="792"/>
      <c r="AX120" s="593" t="s">
        <v>419</v>
      </c>
      <c r="AY120" s="593">
        <f>-AW118+AY119</f>
        <v>0</v>
      </c>
      <c r="AZ120" s="774"/>
      <c r="BA120" s="666"/>
      <c r="BB120" s="594"/>
      <c r="BH120" s="796"/>
      <c r="BI120" s="786"/>
      <c r="BJ120" s="794"/>
      <c r="BK120" s="792"/>
      <c r="BL120" s="593" t="s">
        <v>419</v>
      </c>
      <c r="BM120" s="593">
        <f>-BK118+BM119</f>
        <v>0</v>
      </c>
      <c r="BN120" s="774"/>
      <c r="BO120" s="666"/>
      <c r="BP120" s="594"/>
      <c r="BV120" s="796"/>
      <c r="BW120" s="786"/>
      <c r="BX120" s="794"/>
      <c r="BY120" s="792"/>
      <c r="BZ120" s="593" t="s">
        <v>419</v>
      </c>
      <c r="CA120" s="593">
        <f>-BY118+CA119</f>
        <v>0</v>
      </c>
      <c r="CB120" s="774"/>
      <c r="CC120" s="666"/>
      <c r="CD120" s="594"/>
    </row>
    <row r="121" spans="3:82" ht="21" customHeight="1">
      <c r="C121" s="745"/>
      <c r="D121" s="745"/>
      <c r="E121" s="560"/>
      <c r="L121" s="538" t="s">
        <v>4</v>
      </c>
      <c r="M121" s="533">
        <v>0</v>
      </c>
      <c r="N121" s="532">
        <v>0</v>
      </c>
      <c r="P121" s="538" t="s">
        <v>4</v>
      </c>
      <c r="Q121" s="533">
        <v>0</v>
      </c>
      <c r="R121" s="532">
        <v>0</v>
      </c>
      <c r="T121" s="538" t="s">
        <v>4</v>
      </c>
      <c r="U121" s="533">
        <v>0</v>
      </c>
      <c r="V121" s="532">
        <v>0</v>
      </c>
      <c r="AG121" s="538" t="s">
        <v>4</v>
      </c>
      <c r="AH121" s="533">
        <v>0</v>
      </c>
      <c r="AI121" s="532">
        <v>0</v>
      </c>
      <c r="AK121" s="538" t="s">
        <v>4</v>
      </c>
      <c r="AL121" s="533">
        <v>0</v>
      </c>
      <c r="AM121" s="532">
        <v>0</v>
      </c>
      <c r="AO121" s="538" t="s">
        <v>4</v>
      </c>
      <c r="AP121" s="533">
        <v>0</v>
      </c>
      <c r="AQ121" s="532">
        <v>0</v>
      </c>
      <c r="AT121" s="598" t="s">
        <v>425</v>
      </c>
      <c r="AU121" s="599" t="s">
        <v>147</v>
      </c>
      <c r="AV121" s="586" t="s">
        <v>410</v>
      </c>
      <c r="AW121" s="601"/>
      <c r="AX121" s="771" t="str">
        <f>IF(AW121+AW122=0, "", "?")</f>
        <v/>
      </c>
      <c r="AY121" s="588"/>
      <c r="AZ121" s="587"/>
      <c r="BA121" s="663">
        <f>AW123+AY124</f>
        <v>0</v>
      </c>
      <c r="BB121" s="578" t="s">
        <v>147</v>
      </c>
      <c r="BH121" s="598" t="s">
        <v>425</v>
      </c>
      <c r="BI121" s="599" t="s">
        <v>147</v>
      </c>
      <c r="BJ121" s="586" t="s">
        <v>410</v>
      </c>
      <c r="BK121" s="601"/>
      <c r="BL121" s="771" t="str">
        <f>IF(BK121+BK122=0, "", "?")</f>
        <v/>
      </c>
      <c r="BM121" s="588"/>
      <c r="BN121" s="587"/>
      <c r="BO121" s="663">
        <f>BK123+BM124</f>
        <v>0</v>
      </c>
      <c r="BP121" s="578" t="s">
        <v>147</v>
      </c>
      <c r="BV121" s="598" t="s">
        <v>425</v>
      </c>
      <c r="BW121" s="599" t="s">
        <v>147</v>
      </c>
      <c r="BX121" s="586" t="s">
        <v>410</v>
      </c>
      <c r="BY121" s="601"/>
      <c r="BZ121" s="771" t="str">
        <f>IF(BY121+BY122=0, "", "?")</f>
        <v/>
      </c>
      <c r="CA121" s="588"/>
      <c r="CB121" s="587"/>
      <c r="CC121" s="663">
        <f>BY123+CA124</f>
        <v>0</v>
      </c>
      <c r="CD121" s="578" t="s">
        <v>147</v>
      </c>
    </row>
    <row r="122" spans="3:82" ht="21" customHeight="1">
      <c r="C122" s="745"/>
      <c r="D122" s="745"/>
      <c r="E122" s="560"/>
      <c r="L122" s="538" t="s">
        <v>19</v>
      </c>
      <c r="M122" s="533">
        <v>0</v>
      </c>
      <c r="N122" s="532">
        <v>0</v>
      </c>
      <c r="P122" s="538" t="s">
        <v>19</v>
      </c>
      <c r="Q122" s="533">
        <v>0</v>
      </c>
      <c r="R122" s="532">
        <v>0</v>
      </c>
      <c r="T122" s="538" t="s">
        <v>19</v>
      </c>
      <c r="U122" s="533">
        <v>0</v>
      </c>
      <c r="V122" s="532">
        <v>0</v>
      </c>
      <c r="AG122" s="538" t="s">
        <v>19</v>
      </c>
      <c r="AH122" s="533">
        <v>0</v>
      </c>
      <c r="AI122" s="532">
        <v>0</v>
      </c>
      <c r="AK122" s="538" t="s">
        <v>19</v>
      </c>
      <c r="AL122" s="533">
        <v>0</v>
      </c>
      <c r="AM122" s="532">
        <v>0</v>
      </c>
      <c r="AO122" s="538" t="s">
        <v>19</v>
      </c>
      <c r="AP122" s="533">
        <v>0</v>
      </c>
      <c r="AQ122" s="532">
        <v>0</v>
      </c>
      <c r="AT122" s="538" t="str">
        <f>AT59</f>
        <v>Loan</v>
      </c>
      <c r="AU122" s="600" t="s">
        <v>147</v>
      </c>
      <c r="AV122" s="617" t="s">
        <v>409</v>
      </c>
      <c r="AW122" s="602"/>
      <c r="AX122" s="772"/>
      <c r="AY122" s="588"/>
      <c r="AZ122" s="590"/>
      <c r="BA122" s="664"/>
      <c r="BB122" s="532" t="s">
        <v>147</v>
      </c>
      <c r="BH122" s="538" t="str">
        <f>BH59</f>
        <v>Credit Card</v>
      </c>
      <c r="BI122" s="600" t="s">
        <v>147</v>
      </c>
      <c r="BJ122" s="617" t="s">
        <v>409</v>
      </c>
      <c r="BK122" s="602"/>
      <c r="BL122" s="772"/>
      <c r="BM122" s="588"/>
      <c r="BN122" s="590"/>
      <c r="BO122" s="664"/>
      <c r="BP122" s="532" t="s">
        <v>147</v>
      </c>
      <c r="BV122" s="538" t="str">
        <f>BV59</f>
        <v>Line of Credit</v>
      </c>
      <c r="BW122" s="600" t="s">
        <v>147</v>
      </c>
      <c r="BX122" s="617" t="s">
        <v>409</v>
      </c>
      <c r="BY122" s="602"/>
      <c r="BZ122" s="772"/>
      <c r="CA122" s="588"/>
      <c r="CB122" s="590"/>
      <c r="CC122" s="664"/>
      <c r="CD122" s="532" t="s">
        <v>147</v>
      </c>
    </row>
    <row r="123" spans="3:82" ht="21" customHeight="1">
      <c r="C123" s="745"/>
      <c r="D123" s="745"/>
      <c r="E123" s="560"/>
      <c r="L123" s="538" t="s">
        <v>20</v>
      </c>
      <c r="M123" s="533">
        <v>0</v>
      </c>
      <c r="N123" s="532">
        <v>0</v>
      </c>
      <c r="P123" s="538" t="s">
        <v>20</v>
      </c>
      <c r="Q123" s="533">
        <v>0</v>
      </c>
      <c r="R123" s="532">
        <v>0</v>
      </c>
      <c r="T123" s="538" t="s">
        <v>20</v>
      </c>
      <c r="U123" s="533">
        <v>0</v>
      </c>
      <c r="V123" s="532">
        <v>0</v>
      </c>
      <c r="AG123" s="538" t="s">
        <v>20</v>
      </c>
      <c r="AH123" s="533">
        <v>0</v>
      </c>
      <c r="AI123" s="532">
        <v>0</v>
      </c>
      <c r="AK123" s="538" t="s">
        <v>20</v>
      </c>
      <c r="AL123" s="533">
        <v>0</v>
      </c>
      <c r="AM123" s="532">
        <v>0</v>
      </c>
      <c r="AO123" s="538" t="s">
        <v>20</v>
      </c>
      <c r="AP123" s="533">
        <v>0</v>
      </c>
      <c r="AQ123" s="532">
        <v>0</v>
      </c>
      <c r="AT123" s="795" t="s">
        <v>147</v>
      </c>
      <c r="AU123" s="785" t="s">
        <v>147</v>
      </c>
      <c r="AV123" s="793" t="s">
        <v>417</v>
      </c>
      <c r="AW123" s="791"/>
      <c r="AX123" s="591" t="s">
        <v>418</v>
      </c>
      <c r="AY123" s="603"/>
      <c r="AZ123" s="773" t="str">
        <f>IF(AY123+-AY124=AW122, "", "?")</f>
        <v/>
      </c>
      <c r="BA123" s="665">
        <f>BA119+BA121</f>
        <v>2255.58</v>
      </c>
      <c r="BB123" s="592"/>
      <c r="BH123" s="795" t="s">
        <v>147</v>
      </c>
      <c r="BI123" s="785" t="s">
        <v>147</v>
      </c>
      <c r="BJ123" s="793" t="s">
        <v>417</v>
      </c>
      <c r="BK123" s="791"/>
      <c r="BL123" s="591" t="s">
        <v>418</v>
      </c>
      <c r="BM123" s="603"/>
      <c r="BN123" s="773" t="str">
        <f>IF(BM123+-BM124=BK122, "", "?")</f>
        <v/>
      </c>
      <c r="BO123" s="665">
        <f>BO119+BO121</f>
        <v>0</v>
      </c>
      <c r="BP123" s="592"/>
      <c r="BV123" s="795" t="s">
        <v>147</v>
      </c>
      <c r="BW123" s="785" t="s">
        <v>147</v>
      </c>
      <c r="BX123" s="793" t="s">
        <v>417</v>
      </c>
      <c r="BY123" s="791"/>
      <c r="BZ123" s="591" t="s">
        <v>418</v>
      </c>
      <c r="CA123" s="603"/>
      <c r="CB123" s="773" t="str">
        <f>IF(CA123+-CA124=BY122, "", "?")</f>
        <v/>
      </c>
      <c r="CC123" s="665">
        <f>CC119+CC121</f>
        <v>0</v>
      </c>
      <c r="CD123" s="592"/>
    </row>
    <row r="124" spans="3:82" ht="21" customHeight="1">
      <c r="C124" s="745"/>
      <c r="D124" s="745"/>
      <c r="E124" s="560"/>
      <c r="L124" s="538" t="s">
        <v>21</v>
      </c>
      <c r="M124" s="533">
        <v>0</v>
      </c>
      <c r="N124" s="532">
        <v>0</v>
      </c>
      <c r="P124" s="538" t="s">
        <v>21</v>
      </c>
      <c r="Q124" s="533">
        <v>0</v>
      </c>
      <c r="R124" s="532">
        <v>0</v>
      </c>
      <c r="T124" s="538" t="s">
        <v>21</v>
      </c>
      <c r="U124" s="533">
        <v>0</v>
      </c>
      <c r="V124" s="532">
        <v>0</v>
      </c>
      <c r="AG124" s="538" t="s">
        <v>21</v>
      </c>
      <c r="AH124" s="533">
        <v>0</v>
      </c>
      <c r="AI124" s="532">
        <v>0</v>
      </c>
      <c r="AK124" s="538" t="s">
        <v>21</v>
      </c>
      <c r="AL124" s="533">
        <v>0</v>
      </c>
      <c r="AM124" s="532">
        <v>0</v>
      </c>
      <c r="AO124" s="538" t="s">
        <v>21</v>
      </c>
      <c r="AP124" s="533">
        <v>0</v>
      </c>
      <c r="AQ124" s="532">
        <v>0</v>
      </c>
      <c r="AT124" s="796"/>
      <c r="AU124" s="786"/>
      <c r="AV124" s="794"/>
      <c r="AW124" s="792"/>
      <c r="AX124" s="593" t="s">
        <v>419</v>
      </c>
      <c r="AY124" s="593">
        <f>-AW122+AY123</f>
        <v>0</v>
      </c>
      <c r="AZ124" s="774"/>
      <c r="BA124" s="666"/>
      <c r="BB124" s="594"/>
      <c r="BH124" s="796"/>
      <c r="BI124" s="786"/>
      <c r="BJ124" s="794"/>
      <c r="BK124" s="792"/>
      <c r="BL124" s="593" t="s">
        <v>419</v>
      </c>
      <c r="BM124" s="593">
        <f>-BK122+BM123</f>
        <v>0</v>
      </c>
      <c r="BN124" s="774"/>
      <c r="BO124" s="666"/>
      <c r="BP124" s="594"/>
      <c r="BV124" s="796"/>
      <c r="BW124" s="786"/>
      <c r="BX124" s="794"/>
      <c r="BY124" s="792"/>
      <c r="BZ124" s="593" t="s">
        <v>419</v>
      </c>
      <c r="CA124" s="593">
        <f>-BY122+CA123</f>
        <v>0</v>
      </c>
      <c r="CB124" s="774"/>
      <c r="CC124" s="666"/>
      <c r="CD124" s="594"/>
    </row>
    <row r="125" spans="3:82" ht="21" customHeight="1">
      <c r="C125" s="745"/>
      <c r="D125" s="745"/>
      <c r="E125" s="560"/>
      <c r="L125" s="538" t="s">
        <v>22</v>
      </c>
      <c r="M125" s="533">
        <v>0</v>
      </c>
      <c r="N125" s="532">
        <v>0</v>
      </c>
      <c r="P125" s="538" t="s">
        <v>22</v>
      </c>
      <c r="Q125" s="533">
        <v>0</v>
      </c>
      <c r="R125" s="532">
        <v>0</v>
      </c>
      <c r="T125" s="538" t="s">
        <v>22</v>
      </c>
      <c r="U125" s="533">
        <v>0</v>
      </c>
      <c r="V125" s="532">
        <v>0</v>
      </c>
      <c r="AG125" s="538" t="s">
        <v>22</v>
      </c>
      <c r="AH125" s="533">
        <v>0</v>
      </c>
      <c r="AI125" s="532">
        <v>0</v>
      </c>
      <c r="AK125" s="538" t="s">
        <v>22</v>
      </c>
      <c r="AL125" s="533">
        <v>0</v>
      </c>
      <c r="AM125" s="532">
        <v>0</v>
      </c>
      <c r="AO125" s="538" t="s">
        <v>22</v>
      </c>
      <c r="AP125" s="533">
        <v>0</v>
      </c>
      <c r="AQ125" s="532">
        <v>0</v>
      </c>
      <c r="AT125" s="598" t="s">
        <v>425</v>
      </c>
      <c r="AU125" s="599" t="s">
        <v>147</v>
      </c>
      <c r="AV125" s="586" t="s">
        <v>410</v>
      </c>
      <c r="AW125" s="601"/>
      <c r="AX125" s="771" t="str">
        <f>IF(AW125+AW126=0, "", "?")</f>
        <v/>
      </c>
      <c r="AY125" s="588"/>
      <c r="AZ125" s="587"/>
      <c r="BA125" s="663">
        <f>AW127+AY128</f>
        <v>0</v>
      </c>
      <c r="BB125" s="578" t="s">
        <v>147</v>
      </c>
      <c r="BH125" s="598" t="s">
        <v>425</v>
      </c>
      <c r="BI125" s="599" t="s">
        <v>147</v>
      </c>
      <c r="BJ125" s="586" t="s">
        <v>410</v>
      </c>
      <c r="BK125" s="601"/>
      <c r="BL125" s="771" t="str">
        <f>IF(BK125+BK126=0, "", "?")</f>
        <v/>
      </c>
      <c r="BM125" s="588"/>
      <c r="BN125" s="587"/>
      <c r="BO125" s="663">
        <f>BK127+BM128</f>
        <v>0</v>
      </c>
      <c r="BP125" s="578" t="s">
        <v>147</v>
      </c>
      <c r="BV125" s="598" t="s">
        <v>425</v>
      </c>
      <c r="BW125" s="599" t="s">
        <v>147</v>
      </c>
      <c r="BX125" s="586" t="s">
        <v>410</v>
      </c>
      <c r="BY125" s="601"/>
      <c r="BZ125" s="771" t="str">
        <f>IF(BY125+BY126=0, "", "?")</f>
        <v/>
      </c>
      <c r="CA125" s="588"/>
      <c r="CB125" s="587"/>
      <c r="CC125" s="663">
        <f>BY127+CA128</f>
        <v>0</v>
      </c>
      <c r="CD125" s="578" t="s">
        <v>147</v>
      </c>
    </row>
    <row r="126" spans="3:82" ht="21" customHeight="1">
      <c r="C126" s="745"/>
      <c r="D126" s="745"/>
      <c r="E126" s="560"/>
      <c r="L126" s="538" t="s">
        <v>23</v>
      </c>
      <c r="M126" s="533">
        <v>0</v>
      </c>
      <c r="N126" s="532">
        <v>0</v>
      </c>
      <c r="P126" s="538" t="s">
        <v>23</v>
      </c>
      <c r="Q126" s="533">
        <v>0</v>
      </c>
      <c r="R126" s="532">
        <v>0</v>
      </c>
      <c r="T126" s="538" t="s">
        <v>23</v>
      </c>
      <c r="U126" s="533">
        <v>0</v>
      </c>
      <c r="V126" s="532">
        <v>0</v>
      </c>
      <c r="AG126" s="538" t="s">
        <v>23</v>
      </c>
      <c r="AH126" s="533">
        <v>0</v>
      </c>
      <c r="AI126" s="532">
        <v>0</v>
      </c>
      <c r="AK126" s="538" t="s">
        <v>23</v>
      </c>
      <c r="AL126" s="533">
        <v>0</v>
      </c>
      <c r="AM126" s="532">
        <v>0</v>
      </c>
      <c r="AO126" s="538" t="s">
        <v>23</v>
      </c>
      <c r="AP126" s="533">
        <v>0</v>
      </c>
      <c r="AQ126" s="532">
        <v>0</v>
      </c>
      <c r="AT126" s="538" t="str">
        <f>AT59</f>
        <v>Loan</v>
      </c>
      <c r="AU126" s="600" t="s">
        <v>147</v>
      </c>
      <c r="AV126" s="617" t="s">
        <v>409</v>
      </c>
      <c r="AW126" s="602"/>
      <c r="AX126" s="772"/>
      <c r="AY126" s="588"/>
      <c r="AZ126" s="590"/>
      <c r="BA126" s="664"/>
      <c r="BB126" s="532" t="s">
        <v>147</v>
      </c>
      <c r="BH126" s="538" t="str">
        <f>BH59</f>
        <v>Credit Card</v>
      </c>
      <c r="BI126" s="600" t="s">
        <v>147</v>
      </c>
      <c r="BJ126" s="617" t="s">
        <v>409</v>
      </c>
      <c r="BK126" s="602"/>
      <c r="BL126" s="772"/>
      <c r="BM126" s="588"/>
      <c r="BN126" s="590"/>
      <c r="BO126" s="664"/>
      <c r="BP126" s="532" t="s">
        <v>147</v>
      </c>
      <c r="BV126" s="538" t="str">
        <f>BV59</f>
        <v>Line of Credit</v>
      </c>
      <c r="BW126" s="600" t="s">
        <v>147</v>
      </c>
      <c r="BX126" s="617" t="s">
        <v>409</v>
      </c>
      <c r="BY126" s="602"/>
      <c r="BZ126" s="772"/>
      <c r="CA126" s="588"/>
      <c r="CB126" s="590"/>
      <c r="CC126" s="664"/>
      <c r="CD126" s="532" t="s">
        <v>147</v>
      </c>
    </row>
    <row r="127" spans="3:82" ht="21" customHeight="1">
      <c r="C127" s="744"/>
      <c r="D127" s="744"/>
      <c r="E127" s="744"/>
      <c r="L127" s="538" t="s">
        <v>37</v>
      </c>
      <c r="M127" s="533">
        <v>0</v>
      </c>
      <c r="N127" s="532">
        <v>0</v>
      </c>
      <c r="P127" s="538" t="s">
        <v>37</v>
      </c>
      <c r="Q127" s="533">
        <v>0</v>
      </c>
      <c r="R127" s="532">
        <v>0</v>
      </c>
      <c r="T127" s="538" t="s">
        <v>37</v>
      </c>
      <c r="U127" s="533">
        <v>0</v>
      </c>
      <c r="V127" s="532">
        <v>0</v>
      </c>
      <c r="AG127" s="538" t="s">
        <v>37</v>
      </c>
      <c r="AH127" s="533">
        <v>0</v>
      </c>
      <c r="AI127" s="532">
        <v>0</v>
      </c>
      <c r="AK127" s="538" t="s">
        <v>37</v>
      </c>
      <c r="AL127" s="533">
        <v>0</v>
      </c>
      <c r="AM127" s="532">
        <v>0</v>
      </c>
      <c r="AO127" s="538" t="s">
        <v>37</v>
      </c>
      <c r="AP127" s="533">
        <v>0</v>
      </c>
      <c r="AQ127" s="532">
        <v>0</v>
      </c>
      <c r="AT127" s="795" t="s">
        <v>147</v>
      </c>
      <c r="AU127" s="785" t="s">
        <v>147</v>
      </c>
      <c r="AV127" s="793" t="s">
        <v>417</v>
      </c>
      <c r="AW127" s="791"/>
      <c r="AX127" s="591" t="s">
        <v>418</v>
      </c>
      <c r="AY127" s="603"/>
      <c r="AZ127" s="773" t="str">
        <f>IF(AY127+-AY128=AW126, "", "?")</f>
        <v/>
      </c>
      <c r="BA127" s="665">
        <f>BA123+BA125</f>
        <v>2255.58</v>
      </c>
      <c r="BB127" s="592"/>
      <c r="BH127" s="795" t="s">
        <v>147</v>
      </c>
      <c r="BI127" s="785" t="s">
        <v>147</v>
      </c>
      <c r="BJ127" s="793" t="s">
        <v>417</v>
      </c>
      <c r="BK127" s="791"/>
      <c r="BL127" s="591" t="s">
        <v>418</v>
      </c>
      <c r="BM127" s="603"/>
      <c r="BN127" s="773" t="str">
        <f>IF(BM127+-BM128=BK126, "", "?")</f>
        <v/>
      </c>
      <c r="BO127" s="665">
        <f>BO123+BO125</f>
        <v>0</v>
      </c>
      <c r="BP127" s="592"/>
      <c r="BV127" s="795" t="s">
        <v>147</v>
      </c>
      <c r="BW127" s="785" t="s">
        <v>147</v>
      </c>
      <c r="BX127" s="793" t="s">
        <v>417</v>
      </c>
      <c r="BY127" s="791"/>
      <c r="BZ127" s="591" t="s">
        <v>418</v>
      </c>
      <c r="CA127" s="603"/>
      <c r="CB127" s="773" t="str">
        <f>IF(CA127+-CA128=BY126, "", "?")</f>
        <v/>
      </c>
      <c r="CC127" s="665">
        <f>CC123+CC125</f>
        <v>0</v>
      </c>
      <c r="CD127" s="592"/>
    </row>
    <row r="128" spans="3:82" ht="21" customHeight="1">
      <c r="C128" s="744"/>
      <c r="D128" s="744"/>
      <c r="E128" s="744"/>
      <c r="L128" s="539" t="s">
        <v>298</v>
      </c>
      <c r="M128" s="534">
        <v>0</v>
      </c>
      <c r="N128" s="537">
        <v>0</v>
      </c>
      <c r="P128" s="539" t="s">
        <v>298</v>
      </c>
      <c r="Q128" s="534">
        <v>0</v>
      </c>
      <c r="R128" s="537">
        <v>0</v>
      </c>
      <c r="T128" s="539" t="s">
        <v>298</v>
      </c>
      <c r="U128" s="534">
        <v>0</v>
      </c>
      <c r="V128" s="537">
        <v>0</v>
      </c>
      <c r="AG128" s="539" t="s">
        <v>381</v>
      </c>
      <c r="AH128" s="570">
        <v>0</v>
      </c>
      <c r="AI128" s="537"/>
      <c r="AK128" s="539" t="s">
        <v>381</v>
      </c>
      <c r="AL128" s="570">
        <v>0</v>
      </c>
      <c r="AM128" s="537"/>
      <c r="AO128" s="539" t="s">
        <v>381</v>
      </c>
      <c r="AP128" s="570">
        <v>0</v>
      </c>
      <c r="AQ128" s="537"/>
      <c r="AT128" s="796"/>
      <c r="AU128" s="786"/>
      <c r="AV128" s="794"/>
      <c r="AW128" s="792"/>
      <c r="AX128" s="593" t="s">
        <v>419</v>
      </c>
      <c r="AY128" s="593">
        <f>-AW126+AY127</f>
        <v>0</v>
      </c>
      <c r="AZ128" s="774"/>
      <c r="BA128" s="666"/>
      <c r="BB128" s="594"/>
      <c r="BH128" s="796"/>
      <c r="BI128" s="786"/>
      <c r="BJ128" s="794"/>
      <c r="BK128" s="792"/>
      <c r="BL128" s="593" t="s">
        <v>419</v>
      </c>
      <c r="BM128" s="593">
        <f>-BK126+BM127</f>
        <v>0</v>
      </c>
      <c r="BN128" s="774"/>
      <c r="BO128" s="666"/>
      <c r="BP128" s="594"/>
      <c r="BV128" s="796"/>
      <c r="BW128" s="786"/>
      <c r="BX128" s="794"/>
      <c r="BY128" s="792"/>
      <c r="BZ128" s="593" t="s">
        <v>419</v>
      </c>
      <c r="CA128" s="593">
        <f>-BY126+CA127</f>
        <v>0</v>
      </c>
      <c r="CB128" s="774"/>
      <c r="CC128" s="666"/>
      <c r="CD128" s="594"/>
    </row>
    <row r="129" spans="12:82" ht="21" customHeight="1">
      <c r="L129" s="535" t="s">
        <v>299</v>
      </c>
      <c r="M129" s="718">
        <f>SUM(M116:M128)</f>
        <v>0</v>
      </c>
      <c r="N129" s="716" t="s">
        <v>306</v>
      </c>
      <c r="P129" s="535" t="s">
        <v>299</v>
      </c>
      <c r="Q129" s="718">
        <f>SUM(Q116:Q128)</f>
        <v>0</v>
      </c>
      <c r="R129" s="716" t="s">
        <v>306</v>
      </c>
      <c r="T129" s="535" t="s">
        <v>299</v>
      </c>
      <c r="U129" s="718">
        <f>SUM(U116:U128)</f>
        <v>0</v>
      </c>
      <c r="V129" s="716" t="s">
        <v>306</v>
      </c>
      <c r="AG129" s="535"/>
      <c r="AH129" s="718">
        <f>IFERROR(SUM(AH116:AH127)/AH128, 0)</f>
        <v>0</v>
      </c>
      <c r="AI129" s="755"/>
      <c r="AK129" s="535"/>
      <c r="AL129" s="718">
        <f>IFERROR(SUM(AL116:AL127)/AL128, 0)</f>
        <v>0</v>
      </c>
      <c r="AM129" s="755"/>
      <c r="AO129" s="535"/>
      <c r="AP129" s="718">
        <f>IFERROR(SUM(AP116:AP127)/AP128, 0)</f>
        <v>0</v>
      </c>
      <c r="AQ129" s="755"/>
      <c r="AT129" s="598" t="s">
        <v>425</v>
      </c>
      <c r="AU129" s="599" t="s">
        <v>147</v>
      </c>
      <c r="AV129" s="586" t="s">
        <v>410</v>
      </c>
      <c r="AW129" s="601"/>
      <c r="AX129" s="771" t="str">
        <f>IF(AW129+AW130=0, "", "?")</f>
        <v/>
      </c>
      <c r="AY129" s="588"/>
      <c r="AZ129" s="587"/>
      <c r="BA129" s="663">
        <f>AW131+AY132</f>
        <v>0</v>
      </c>
      <c r="BB129" s="578" t="s">
        <v>147</v>
      </c>
      <c r="BH129" s="598" t="s">
        <v>425</v>
      </c>
      <c r="BI129" s="599" t="s">
        <v>147</v>
      </c>
      <c r="BJ129" s="586" t="s">
        <v>410</v>
      </c>
      <c r="BK129" s="601"/>
      <c r="BL129" s="771" t="str">
        <f>IF(BK129+BK130=0, "", "?")</f>
        <v/>
      </c>
      <c r="BM129" s="588"/>
      <c r="BN129" s="587"/>
      <c r="BO129" s="663">
        <f>BK131+BM132</f>
        <v>0</v>
      </c>
      <c r="BP129" s="578" t="s">
        <v>147</v>
      </c>
      <c r="BV129" s="598" t="s">
        <v>425</v>
      </c>
      <c r="BW129" s="599" t="s">
        <v>147</v>
      </c>
      <c r="BX129" s="586" t="s">
        <v>410</v>
      </c>
      <c r="BY129" s="601"/>
      <c r="BZ129" s="771" t="str">
        <f>IF(BY129+BY130=0, "", "?")</f>
        <v/>
      </c>
      <c r="CA129" s="588"/>
      <c r="CB129" s="587"/>
      <c r="CC129" s="663">
        <f>BY131+CA132</f>
        <v>0</v>
      </c>
      <c r="CD129" s="578" t="s">
        <v>147</v>
      </c>
    </row>
    <row r="130" spans="12:82" ht="21" customHeight="1" thickBot="1">
      <c r="L130" s="552" t="s">
        <v>306</v>
      </c>
      <c r="M130" s="719"/>
      <c r="N130" s="717"/>
      <c r="P130" s="552" t="s">
        <v>306</v>
      </c>
      <c r="Q130" s="719"/>
      <c r="R130" s="717"/>
      <c r="T130" s="552" t="s">
        <v>306</v>
      </c>
      <c r="U130" s="719"/>
      <c r="V130" s="717"/>
      <c r="AG130" s="572"/>
      <c r="AH130" s="719"/>
      <c r="AI130" s="756"/>
      <c r="AK130" s="572"/>
      <c r="AL130" s="719"/>
      <c r="AM130" s="756"/>
      <c r="AO130" s="572"/>
      <c r="AP130" s="719"/>
      <c r="AQ130" s="756"/>
      <c r="AT130" s="538" t="str">
        <f>AT59</f>
        <v>Loan</v>
      </c>
      <c r="AU130" s="600" t="s">
        <v>147</v>
      </c>
      <c r="AV130" s="617" t="s">
        <v>409</v>
      </c>
      <c r="AW130" s="602"/>
      <c r="AX130" s="772"/>
      <c r="AY130" s="588"/>
      <c r="AZ130" s="590"/>
      <c r="BA130" s="664"/>
      <c r="BB130" s="532" t="s">
        <v>147</v>
      </c>
      <c r="BH130" s="538" t="str">
        <f>BH59</f>
        <v>Credit Card</v>
      </c>
      <c r="BI130" s="600" t="s">
        <v>147</v>
      </c>
      <c r="BJ130" s="617" t="s">
        <v>409</v>
      </c>
      <c r="BK130" s="602"/>
      <c r="BL130" s="772"/>
      <c r="BM130" s="588"/>
      <c r="BN130" s="590"/>
      <c r="BO130" s="664"/>
      <c r="BP130" s="532" t="s">
        <v>147</v>
      </c>
      <c r="BV130" s="538" t="str">
        <f>BV59</f>
        <v>Line of Credit</v>
      </c>
      <c r="BW130" s="600" t="s">
        <v>147</v>
      </c>
      <c r="BX130" s="617" t="s">
        <v>409</v>
      </c>
      <c r="BY130" s="602"/>
      <c r="BZ130" s="772"/>
      <c r="CA130" s="588"/>
      <c r="CB130" s="590"/>
      <c r="CC130" s="664"/>
      <c r="CD130" s="532" t="s">
        <v>147</v>
      </c>
    </row>
    <row r="131" spans="12:82" ht="21" customHeight="1" thickTop="1">
      <c r="AT131" s="795" t="s">
        <v>147</v>
      </c>
      <c r="AU131" s="785" t="s">
        <v>147</v>
      </c>
      <c r="AV131" s="793" t="s">
        <v>417</v>
      </c>
      <c r="AW131" s="791"/>
      <c r="AX131" s="591" t="s">
        <v>418</v>
      </c>
      <c r="AY131" s="603"/>
      <c r="AZ131" s="773" t="str">
        <f>IF(AY131+-AY132=AW130, "", "?")</f>
        <v/>
      </c>
      <c r="BA131" s="665">
        <f>BA127+BA129</f>
        <v>2255.58</v>
      </c>
      <c r="BB131" s="592"/>
      <c r="BH131" s="795" t="s">
        <v>147</v>
      </c>
      <c r="BI131" s="785" t="s">
        <v>147</v>
      </c>
      <c r="BJ131" s="793" t="s">
        <v>417</v>
      </c>
      <c r="BK131" s="791"/>
      <c r="BL131" s="591" t="s">
        <v>418</v>
      </c>
      <c r="BM131" s="603"/>
      <c r="BN131" s="773" t="str">
        <f>IF(BM131+-BM132=BK130, "", "?")</f>
        <v/>
      </c>
      <c r="BO131" s="665">
        <f>BO127+BO129</f>
        <v>0</v>
      </c>
      <c r="BP131" s="592"/>
      <c r="BV131" s="795" t="s">
        <v>147</v>
      </c>
      <c r="BW131" s="785" t="s">
        <v>147</v>
      </c>
      <c r="BX131" s="793" t="s">
        <v>417</v>
      </c>
      <c r="BY131" s="791"/>
      <c r="BZ131" s="591" t="s">
        <v>418</v>
      </c>
      <c r="CA131" s="603"/>
      <c r="CB131" s="773" t="str">
        <f>IF(CA131+-CA132=BY130, "", "?")</f>
        <v/>
      </c>
      <c r="CC131" s="665">
        <f>CC127+CC129</f>
        <v>0</v>
      </c>
      <c r="CD131" s="592"/>
    </row>
    <row r="132" spans="12:82" ht="21" customHeight="1">
      <c r="AT132" s="796"/>
      <c r="AU132" s="786"/>
      <c r="AV132" s="794"/>
      <c r="AW132" s="792"/>
      <c r="AX132" s="593" t="s">
        <v>419</v>
      </c>
      <c r="AY132" s="593">
        <f>-AW130+AY131</f>
        <v>0</v>
      </c>
      <c r="AZ132" s="774"/>
      <c r="BA132" s="666"/>
      <c r="BB132" s="594"/>
      <c r="BH132" s="796"/>
      <c r="BI132" s="786"/>
      <c r="BJ132" s="794"/>
      <c r="BK132" s="792"/>
      <c r="BL132" s="593" t="s">
        <v>419</v>
      </c>
      <c r="BM132" s="593">
        <f>-BK130+BM131</f>
        <v>0</v>
      </c>
      <c r="BN132" s="774"/>
      <c r="BO132" s="666"/>
      <c r="BP132" s="594"/>
      <c r="BV132" s="796"/>
      <c r="BW132" s="786"/>
      <c r="BX132" s="794"/>
      <c r="BY132" s="792"/>
      <c r="BZ132" s="593" t="s">
        <v>419</v>
      </c>
      <c r="CA132" s="593">
        <f>-BY130+CA131</f>
        <v>0</v>
      </c>
      <c r="CB132" s="774"/>
      <c r="CC132" s="666"/>
      <c r="CD132" s="594"/>
    </row>
    <row r="133" spans="12:82" ht="21" customHeight="1">
      <c r="AT133" s="598" t="s">
        <v>425</v>
      </c>
      <c r="AU133" s="599" t="s">
        <v>147</v>
      </c>
      <c r="AV133" s="586" t="s">
        <v>410</v>
      </c>
      <c r="AW133" s="601"/>
      <c r="AX133" s="771" t="str">
        <f>IF(AW133+AW134=0, "", "?")</f>
        <v/>
      </c>
      <c r="AY133" s="588"/>
      <c r="AZ133" s="587"/>
      <c r="BA133" s="663">
        <f>AW135+AY136</f>
        <v>0</v>
      </c>
      <c r="BB133" s="578" t="s">
        <v>147</v>
      </c>
      <c r="BH133" s="598" t="s">
        <v>425</v>
      </c>
      <c r="BI133" s="599" t="s">
        <v>147</v>
      </c>
      <c r="BJ133" s="586" t="s">
        <v>410</v>
      </c>
      <c r="BK133" s="601"/>
      <c r="BL133" s="771" t="str">
        <f>IF(BK133+BK134=0, "", "?")</f>
        <v/>
      </c>
      <c r="BM133" s="588"/>
      <c r="BN133" s="587"/>
      <c r="BO133" s="663">
        <f>BK135+BM136</f>
        <v>0</v>
      </c>
      <c r="BP133" s="578" t="s">
        <v>147</v>
      </c>
      <c r="BV133" s="598" t="s">
        <v>425</v>
      </c>
      <c r="BW133" s="599" t="s">
        <v>147</v>
      </c>
      <c r="BX133" s="586" t="s">
        <v>410</v>
      </c>
      <c r="BY133" s="601"/>
      <c r="BZ133" s="771" t="str">
        <f>IF(BY133+BY134=0, "", "?")</f>
        <v/>
      </c>
      <c r="CA133" s="588"/>
      <c r="CB133" s="587"/>
      <c r="CC133" s="663">
        <f>BY135+CA136</f>
        <v>0</v>
      </c>
      <c r="CD133" s="578" t="s">
        <v>147</v>
      </c>
    </row>
    <row r="134" spans="12:82" ht="21" customHeight="1">
      <c r="L134" s="536" t="s">
        <v>366</v>
      </c>
      <c r="M134" s="347" t="s">
        <v>193</v>
      </c>
      <c r="N134" s="347" t="s">
        <v>297</v>
      </c>
      <c r="P134" s="536" t="s">
        <v>365</v>
      </c>
      <c r="Q134" s="347" t="s">
        <v>193</v>
      </c>
      <c r="R134" s="347" t="s">
        <v>297</v>
      </c>
      <c r="T134" s="536" t="s">
        <v>367</v>
      </c>
      <c r="U134" s="347" t="s">
        <v>193</v>
      </c>
      <c r="V134" s="347" t="s">
        <v>297</v>
      </c>
      <c r="AG134" s="536" t="s">
        <v>384</v>
      </c>
      <c r="AH134" s="347" t="s">
        <v>193</v>
      </c>
      <c r="AI134" s="347" t="s">
        <v>297</v>
      </c>
      <c r="AK134" s="536" t="s">
        <v>383</v>
      </c>
      <c r="AL134" s="347" t="s">
        <v>193</v>
      </c>
      <c r="AM134" s="347" t="s">
        <v>297</v>
      </c>
      <c r="AO134" s="536" t="s">
        <v>382</v>
      </c>
      <c r="AP134" s="347" t="s">
        <v>193</v>
      </c>
      <c r="AQ134" s="347" t="s">
        <v>297</v>
      </c>
      <c r="AT134" s="538" t="str">
        <f>AT59</f>
        <v>Loan</v>
      </c>
      <c r="AU134" s="600" t="s">
        <v>147</v>
      </c>
      <c r="AV134" s="617" t="s">
        <v>409</v>
      </c>
      <c r="AW134" s="602"/>
      <c r="AX134" s="772"/>
      <c r="AY134" s="588"/>
      <c r="AZ134" s="590"/>
      <c r="BA134" s="664"/>
      <c r="BB134" s="532" t="s">
        <v>147</v>
      </c>
      <c r="BH134" s="538" t="str">
        <f>BH59</f>
        <v>Credit Card</v>
      </c>
      <c r="BI134" s="600" t="s">
        <v>147</v>
      </c>
      <c r="BJ134" s="617" t="s">
        <v>409</v>
      </c>
      <c r="BK134" s="602"/>
      <c r="BL134" s="772"/>
      <c r="BM134" s="588"/>
      <c r="BN134" s="590"/>
      <c r="BO134" s="664"/>
      <c r="BP134" s="532" t="s">
        <v>147</v>
      </c>
      <c r="BV134" s="538" t="str">
        <f>BV59</f>
        <v>Line of Credit</v>
      </c>
      <c r="BW134" s="600" t="s">
        <v>147</v>
      </c>
      <c r="BX134" s="617" t="s">
        <v>409</v>
      </c>
      <c r="BY134" s="602"/>
      <c r="BZ134" s="772"/>
      <c r="CA134" s="588"/>
      <c r="CB134" s="590"/>
      <c r="CC134" s="664"/>
      <c r="CD134" s="532" t="s">
        <v>147</v>
      </c>
    </row>
    <row r="135" spans="12:82" ht="21" customHeight="1">
      <c r="L135" s="538" t="s">
        <v>32</v>
      </c>
      <c r="M135" s="533">
        <v>0</v>
      </c>
      <c r="N135" s="532">
        <v>0</v>
      </c>
      <c r="P135" s="538" t="s">
        <v>32</v>
      </c>
      <c r="Q135" s="533">
        <v>0</v>
      </c>
      <c r="R135" s="532">
        <v>0</v>
      </c>
      <c r="T135" s="538" t="s">
        <v>32</v>
      </c>
      <c r="U135" s="533">
        <v>0</v>
      </c>
      <c r="V135" s="532">
        <v>0</v>
      </c>
      <c r="AG135" s="538" t="s">
        <v>32</v>
      </c>
      <c r="AH135" s="533">
        <v>0</v>
      </c>
      <c r="AI135" s="532">
        <v>0</v>
      </c>
      <c r="AK135" s="538" t="s">
        <v>32</v>
      </c>
      <c r="AL135" s="533">
        <v>0</v>
      </c>
      <c r="AM135" s="532">
        <v>0</v>
      </c>
      <c r="AO135" s="538" t="s">
        <v>32</v>
      </c>
      <c r="AP135" s="533">
        <v>0</v>
      </c>
      <c r="AQ135" s="532">
        <v>0</v>
      </c>
      <c r="AT135" s="795" t="s">
        <v>147</v>
      </c>
      <c r="AU135" s="785" t="s">
        <v>147</v>
      </c>
      <c r="AV135" s="793" t="s">
        <v>417</v>
      </c>
      <c r="AW135" s="791"/>
      <c r="AX135" s="591" t="s">
        <v>418</v>
      </c>
      <c r="AY135" s="603"/>
      <c r="AZ135" s="773" t="str">
        <f>IF(AY135+-AY136=AW134, "", "?")</f>
        <v/>
      </c>
      <c r="BA135" s="665">
        <f>BA131+BA133</f>
        <v>2255.58</v>
      </c>
      <c r="BB135" s="592"/>
      <c r="BH135" s="795" t="s">
        <v>147</v>
      </c>
      <c r="BI135" s="785" t="s">
        <v>147</v>
      </c>
      <c r="BJ135" s="793" t="s">
        <v>417</v>
      </c>
      <c r="BK135" s="791"/>
      <c r="BL135" s="591" t="s">
        <v>418</v>
      </c>
      <c r="BM135" s="603"/>
      <c r="BN135" s="773" t="str">
        <f>IF(BM135+-BM136=BK134, "", "?")</f>
        <v/>
      </c>
      <c r="BO135" s="665">
        <f>BO131+BO133</f>
        <v>0</v>
      </c>
      <c r="BP135" s="592"/>
      <c r="BV135" s="795" t="s">
        <v>147</v>
      </c>
      <c r="BW135" s="785" t="s">
        <v>147</v>
      </c>
      <c r="BX135" s="793" t="s">
        <v>417</v>
      </c>
      <c r="BY135" s="791"/>
      <c r="BZ135" s="591" t="s">
        <v>418</v>
      </c>
      <c r="CA135" s="603"/>
      <c r="CB135" s="773" t="str">
        <f>IF(CA135+-CA136=BY134, "", "?")</f>
        <v/>
      </c>
      <c r="CC135" s="665">
        <f>CC131+CC133</f>
        <v>0</v>
      </c>
      <c r="CD135" s="592"/>
    </row>
    <row r="136" spans="12:82" ht="21" customHeight="1">
      <c r="L136" s="538" t="s">
        <v>33</v>
      </c>
      <c r="M136" s="533">
        <v>0</v>
      </c>
      <c r="N136" s="532">
        <v>0</v>
      </c>
      <c r="P136" s="538" t="s">
        <v>33</v>
      </c>
      <c r="Q136" s="533">
        <v>0</v>
      </c>
      <c r="R136" s="532">
        <v>0</v>
      </c>
      <c r="T136" s="538" t="s">
        <v>33</v>
      </c>
      <c r="U136" s="533">
        <v>0</v>
      </c>
      <c r="V136" s="532">
        <v>0</v>
      </c>
      <c r="AG136" s="538" t="s">
        <v>33</v>
      </c>
      <c r="AH136" s="533">
        <v>0</v>
      </c>
      <c r="AI136" s="532">
        <v>0</v>
      </c>
      <c r="AK136" s="538" t="s">
        <v>33</v>
      </c>
      <c r="AL136" s="533">
        <v>0</v>
      </c>
      <c r="AM136" s="532">
        <v>0</v>
      </c>
      <c r="AO136" s="538" t="s">
        <v>33</v>
      </c>
      <c r="AP136" s="533">
        <v>0</v>
      </c>
      <c r="AQ136" s="532">
        <v>0</v>
      </c>
      <c r="AT136" s="796"/>
      <c r="AU136" s="786"/>
      <c r="AV136" s="794"/>
      <c r="AW136" s="792"/>
      <c r="AX136" s="593" t="s">
        <v>419</v>
      </c>
      <c r="AY136" s="593">
        <f>-AW134+AY135</f>
        <v>0</v>
      </c>
      <c r="AZ136" s="774"/>
      <c r="BA136" s="666"/>
      <c r="BB136" s="594"/>
      <c r="BH136" s="796"/>
      <c r="BI136" s="786"/>
      <c r="BJ136" s="794"/>
      <c r="BK136" s="792"/>
      <c r="BL136" s="593" t="s">
        <v>419</v>
      </c>
      <c r="BM136" s="593">
        <f>-BK134+BM135</f>
        <v>0</v>
      </c>
      <c r="BN136" s="774"/>
      <c r="BO136" s="666"/>
      <c r="BP136" s="594"/>
      <c r="BV136" s="796"/>
      <c r="BW136" s="786"/>
      <c r="BX136" s="794"/>
      <c r="BY136" s="792"/>
      <c r="BZ136" s="593" t="s">
        <v>419</v>
      </c>
      <c r="CA136" s="593">
        <f>-BY134+CA135</f>
        <v>0</v>
      </c>
      <c r="CB136" s="774"/>
      <c r="CC136" s="666"/>
      <c r="CD136" s="594"/>
    </row>
    <row r="137" spans="12:82" ht="21" customHeight="1">
      <c r="L137" s="538" t="s">
        <v>34</v>
      </c>
      <c r="M137" s="533">
        <v>0</v>
      </c>
      <c r="N137" s="532">
        <v>0</v>
      </c>
      <c r="P137" s="538" t="s">
        <v>34</v>
      </c>
      <c r="Q137" s="533">
        <v>0</v>
      </c>
      <c r="R137" s="532">
        <v>0</v>
      </c>
      <c r="T137" s="538" t="s">
        <v>34</v>
      </c>
      <c r="U137" s="533">
        <v>0</v>
      </c>
      <c r="V137" s="532">
        <v>0</v>
      </c>
      <c r="AG137" s="538" t="s">
        <v>34</v>
      </c>
      <c r="AH137" s="533">
        <v>0</v>
      </c>
      <c r="AI137" s="532">
        <v>0</v>
      </c>
      <c r="AK137" s="538" t="s">
        <v>34</v>
      </c>
      <c r="AL137" s="533">
        <v>0</v>
      </c>
      <c r="AM137" s="532">
        <v>0</v>
      </c>
      <c r="AO137" s="538" t="s">
        <v>34</v>
      </c>
      <c r="AP137" s="533">
        <v>0</v>
      </c>
      <c r="AQ137" s="532">
        <v>0</v>
      </c>
      <c r="AT137" s="598" t="s">
        <v>425</v>
      </c>
      <c r="AU137" s="599" t="s">
        <v>147</v>
      </c>
      <c r="AV137" s="586" t="s">
        <v>410</v>
      </c>
      <c r="AW137" s="601"/>
      <c r="AX137" s="771" t="str">
        <f>IF(AW137+AW138=0, "", "?")</f>
        <v/>
      </c>
      <c r="AY137" s="588"/>
      <c r="AZ137" s="587"/>
      <c r="BA137" s="663">
        <f>AW139+AY140</f>
        <v>0</v>
      </c>
      <c r="BB137" s="578" t="s">
        <v>147</v>
      </c>
      <c r="BH137" s="598" t="s">
        <v>425</v>
      </c>
      <c r="BI137" s="599" t="s">
        <v>147</v>
      </c>
      <c r="BJ137" s="586" t="s">
        <v>410</v>
      </c>
      <c r="BK137" s="601"/>
      <c r="BL137" s="771" t="str">
        <f>IF(BK137+BK138=0, "", "?")</f>
        <v/>
      </c>
      <c r="BM137" s="588"/>
      <c r="BN137" s="587"/>
      <c r="BO137" s="663">
        <f>BK139+BM140</f>
        <v>0</v>
      </c>
      <c r="BP137" s="578" t="s">
        <v>147</v>
      </c>
      <c r="BV137" s="598" t="s">
        <v>425</v>
      </c>
      <c r="BW137" s="599" t="s">
        <v>147</v>
      </c>
      <c r="BX137" s="586" t="s">
        <v>410</v>
      </c>
      <c r="BY137" s="601"/>
      <c r="BZ137" s="771" t="str">
        <f>IF(BY137+BY138=0, "", "?")</f>
        <v/>
      </c>
      <c r="CA137" s="588"/>
      <c r="CB137" s="587"/>
      <c r="CC137" s="663">
        <f>BY139+CA140</f>
        <v>0</v>
      </c>
      <c r="CD137" s="578" t="s">
        <v>147</v>
      </c>
    </row>
    <row r="138" spans="12:82" ht="21" customHeight="1">
      <c r="L138" s="538" t="s">
        <v>35</v>
      </c>
      <c r="M138" s="533">
        <v>0</v>
      </c>
      <c r="N138" s="532">
        <v>0</v>
      </c>
      <c r="P138" s="538" t="s">
        <v>35</v>
      </c>
      <c r="Q138" s="533">
        <v>0</v>
      </c>
      <c r="R138" s="532">
        <v>0</v>
      </c>
      <c r="T138" s="538" t="s">
        <v>35</v>
      </c>
      <c r="U138" s="533">
        <v>0</v>
      </c>
      <c r="V138" s="532">
        <v>0</v>
      </c>
      <c r="AG138" s="538" t="s">
        <v>35</v>
      </c>
      <c r="AH138" s="533">
        <v>0</v>
      </c>
      <c r="AI138" s="532">
        <v>0</v>
      </c>
      <c r="AK138" s="538" t="s">
        <v>35</v>
      </c>
      <c r="AL138" s="533">
        <v>0</v>
      </c>
      <c r="AM138" s="532">
        <v>0</v>
      </c>
      <c r="AO138" s="538" t="s">
        <v>35</v>
      </c>
      <c r="AP138" s="533">
        <v>0</v>
      </c>
      <c r="AQ138" s="532">
        <v>0</v>
      </c>
      <c r="AT138" s="538" t="str">
        <f>AT59</f>
        <v>Loan</v>
      </c>
      <c r="AU138" s="600" t="s">
        <v>147</v>
      </c>
      <c r="AV138" s="617" t="s">
        <v>409</v>
      </c>
      <c r="AW138" s="602"/>
      <c r="AX138" s="772"/>
      <c r="AY138" s="588"/>
      <c r="AZ138" s="590"/>
      <c r="BA138" s="664"/>
      <c r="BB138" s="532" t="s">
        <v>147</v>
      </c>
      <c r="BH138" s="538" t="str">
        <f>BH59</f>
        <v>Credit Card</v>
      </c>
      <c r="BI138" s="600" t="s">
        <v>147</v>
      </c>
      <c r="BJ138" s="617" t="s">
        <v>409</v>
      </c>
      <c r="BK138" s="602"/>
      <c r="BL138" s="772"/>
      <c r="BM138" s="588"/>
      <c r="BN138" s="590"/>
      <c r="BO138" s="664"/>
      <c r="BP138" s="532" t="s">
        <v>147</v>
      </c>
      <c r="BV138" s="538" t="str">
        <f>BV59</f>
        <v>Line of Credit</v>
      </c>
      <c r="BW138" s="600" t="s">
        <v>147</v>
      </c>
      <c r="BX138" s="617" t="s">
        <v>409</v>
      </c>
      <c r="BY138" s="602"/>
      <c r="BZ138" s="772"/>
      <c r="CA138" s="588"/>
      <c r="CB138" s="590"/>
      <c r="CC138" s="664"/>
      <c r="CD138" s="532" t="s">
        <v>147</v>
      </c>
    </row>
    <row r="139" spans="12:82" ht="21" customHeight="1">
      <c r="L139" s="538" t="s">
        <v>36</v>
      </c>
      <c r="M139" s="533">
        <v>0</v>
      </c>
      <c r="N139" s="532">
        <v>0</v>
      </c>
      <c r="P139" s="538" t="s">
        <v>36</v>
      </c>
      <c r="Q139" s="533">
        <v>0</v>
      </c>
      <c r="R139" s="532">
        <v>0</v>
      </c>
      <c r="T139" s="538" t="s">
        <v>36</v>
      </c>
      <c r="U139" s="533">
        <v>0</v>
      </c>
      <c r="V139" s="532">
        <v>0</v>
      </c>
      <c r="AG139" s="538" t="s">
        <v>36</v>
      </c>
      <c r="AH139" s="533">
        <v>0</v>
      </c>
      <c r="AI139" s="532">
        <v>0</v>
      </c>
      <c r="AK139" s="538" t="s">
        <v>36</v>
      </c>
      <c r="AL139" s="533">
        <v>0</v>
      </c>
      <c r="AM139" s="532">
        <v>0</v>
      </c>
      <c r="AO139" s="538" t="s">
        <v>36</v>
      </c>
      <c r="AP139" s="533">
        <v>0</v>
      </c>
      <c r="AQ139" s="532">
        <v>0</v>
      </c>
      <c r="AT139" s="795" t="s">
        <v>147</v>
      </c>
      <c r="AU139" s="785" t="s">
        <v>147</v>
      </c>
      <c r="AV139" s="793" t="s">
        <v>417</v>
      </c>
      <c r="AW139" s="791"/>
      <c r="AX139" s="591" t="s">
        <v>418</v>
      </c>
      <c r="AY139" s="603"/>
      <c r="AZ139" s="773" t="str">
        <f>IF(AY139+-AY140=AW138, "", "?")</f>
        <v/>
      </c>
      <c r="BA139" s="665">
        <f>BA135+BA137</f>
        <v>2255.58</v>
      </c>
      <c r="BB139" s="592"/>
      <c r="BH139" s="795" t="s">
        <v>147</v>
      </c>
      <c r="BI139" s="785" t="s">
        <v>147</v>
      </c>
      <c r="BJ139" s="793" t="s">
        <v>417</v>
      </c>
      <c r="BK139" s="791"/>
      <c r="BL139" s="591" t="s">
        <v>418</v>
      </c>
      <c r="BM139" s="603"/>
      <c r="BN139" s="773" t="str">
        <f>IF(BM139+-BM140=BK138, "", "?")</f>
        <v/>
      </c>
      <c r="BO139" s="665">
        <f>BO135+BO137</f>
        <v>0</v>
      </c>
      <c r="BP139" s="592"/>
      <c r="BV139" s="795" t="s">
        <v>147</v>
      </c>
      <c r="BW139" s="785" t="s">
        <v>147</v>
      </c>
      <c r="BX139" s="793" t="s">
        <v>417</v>
      </c>
      <c r="BY139" s="791"/>
      <c r="BZ139" s="591" t="s">
        <v>418</v>
      </c>
      <c r="CA139" s="603"/>
      <c r="CB139" s="773" t="str">
        <f>IF(CA139+-CA140=BY138, "", "?")</f>
        <v/>
      </c>
      <c r="CC139" s="665">
        <f>CC135+CC137</f>
        <v>0</v>
      </c>
      <c r="CD139" s="592"/>
    </row>
    <row r="140" spans="12:82" ht="21" customHeight="1">
      <c r="L140" s="538" t="s">
        <v>4</v>
      </c>
      <c r="M140" s="533">
        <v>0</v>
      </c>
      <c r="N140" s="532">
        <v>0</v>
      </c>
      <c r="P140" s="538" t="s">
        <v>4</v>
      </c>
      <c r="Q140" s="533">
        <v>0</v>
      </c>
      <c r="R140" s="532">
        <v>0</v>
      </c>
      <c r="T140" s="538" t="s">
        <v>4</v>
      </c>
      <c r="U140" s="533">
        <v>0</v>
      </c>
      <c r="V140" s="532">
        <v>0</v>
      </c>
      <c r="AG140" s="538" t="s">
        <v>4</v>
      </c>
      <c r="AH140" s="533">
        <v>0</v>
      </c>
      <c r="AI140" s="532">
        <v>0</v>
      </c>
      <c r="AK140" s="538" t="s">
        <v>4</v>
      </c>
      <c r="AL140" s="533">
        <v>0</v>
      </c>
      <c r="AM140" s="532">
        <v>0</v>
      </c>
      <c r="AO140" s="538" t="s">
        <v>4</v>
      </c>
      <c r="AP140" s="533">
        <v>0</v>
      </c>
      <c r="AQ140" s="532">
        <v>0</v>
      </c>
      <c r="AT140" s="796"/>
      <c r="AU140" s="786"/>
      <c r="AV140" s="794"/>
      <c r="AW140" s="792"/>
      <c r="AX140" s="593" t="s">
        <v>419</v>
      </c>
      <c r="AY140" s="593">
        <f>-AW138+AY139</f>
        <v>0</v>
      </c>
      <c r="AZ140" s="774"/>
      <c r="BA140" s="666"/>
      <c r="BB140" s="594"/>
      <c r="BH140" s="796"/>
      <c r="BI140" s="786"/>
      <c r="BJ140" s="794"/>
      <c r="BK140" s="792"/>
      <c r="BL140" s="593" t="s">
        <v>419</v>
      </c>
      <c r="BM140" s="593">
        <f>-BK138+BM139</f>
        <v>0</v>
      </c>
      <c r="BN140" s="774"/>
      <c r="BO140" s="666"/>
      <c r="BP140" s="594"/>
      <c r="BV140" s="796"/>
      <c r="BW140" s="786"/>
      <c r="BX140" s="794"/>
      <c r="BY140" s="792"/>
      <c r="BZ140" s="593" t="s">
        <v>419</v>
      </c>
      <c r="CA140" s="593">
        <f>-BY138+CA139</f>
        <v>0</v>
      </c>
      <c r="CB140" s="774"/>
      <c r="CC140" s="666"/>
      <c r="CD140" s="594"/>
    </row>
    <row r="141" spans="12:82" ht="21" customHeight="1">
      <c r="L141" s="538" t="s">
        <v>19</v>
      </c>
      <c r="M141" s="533">
        <v>0</v>
      </c>
      <c r="N141" s="532">
        <v>0</v>
      </c>
      <c r="P141" s="538" t="s">
        <v>19</v>
      </c>
      <c r="Q141" s="533">
        <v>0</v>
      </c>
      <c r="R141" s="532">
        <v>0</v>
      </c>
      <c r="T141" s="538" t="s">
        <v>19</v>
      </c>
      <c r="U141" s="533">
        <v>0</v>
      </c>
      <c r="V141" s="532">
        <v>0</v>
      </c>
      <c r="AG141" s="538" t="s">
        <v>19</v>
      </c>
      <c r="AH141" s="533">
        <v>0</v>
      </c>
      <c r="AI141" s="532">
        <v>0</v>
      </c>
      <c r="AK141" s="538" t="s">
        <v>19</v>
      </c>
      <c r="AL141" s="533">
        <v>0</v>
      </c>
      <c r="AM141" s="532">
        <v>0</v>
      </c>
      <c r="AO141" s="538" t="s">
        <v>19</v>
      </c>
      <c r="AP141" s="533">
        <v>0</v>
      </c>
      <c r="AQ141" s="532">
        <v>0</v>
      </c>
      <c r="AT141" s="598" t="s">
        <v>425</v>
      </c>
      <c r="AU141" s="599" t="s">
        <v>147</v>
      </c>
      <c r="AV141" s="586" t="s">
        <v>410</v>
      </c>
      <c r="AW141" s="601"/>
      <c r="AX141" s="771" t="str">
        <f>IF(AW141+AW142=0, "", "?")</f>
        <v/>
      </c>
      <c r="AY141" s="588"/>
      <c r="AZ141" s="587"/>
      <c r="BA141" s="663">
        <f>AW143+AY144</f>
        <v>0</v>
      </c>
      <c r="BB141" s="578" t="s">
        <v>147</v>
      </c>
      <c r="BH141" s="598" t="s">
        <v>425</v>
      </c>
      <c r="BI141" s="599" t="s">
        <v>147</v>
      </c>
      <c r="BJ141" s="586" t="s">
        <v>410</v>
      </c>
      <c r="BK141" s="601"/>
      <c r="BL141" s="771" t="str">
        <f>IF(BK141+BK142=0, "", "?")</f>
        <v/>
      </c>
      <c r="BM141" s="588"/>
      <c r="BN141" s="587"/>
      <c r="BO141" s="663">
        <f>BK143+BM144</f>
        <v>0</v>
      </c>
      <c r="BP141" s="578" t="s">
        <v>147</v>
      </c>
      <c r="BV141" s="598" t="s">
        <v>425</v>
      </c>
      <c r="BW141" s="599" t="s">
        <v>147</v>
      </c>
      <c r="BX141" s="586" t="s">
        <v>410</v>
      </c>
      <c r="BY141" s="601"/>
      <c r="BZ141" s="771" t="str">
        <f>IF(BY141+BY142=0, "", "?")</f>
        <v/>
      </c>
      <c r="CA141" s="588"/>
      <c r="CB141" s="587"/>
      <c r="CC141" s="663">
        <f>BY143+CA144</f>
        <v>0</v>
      </c>
      <c r="CD141" s="578" t="s">
        <v>147</v>
      </c>
    </row>
    <row r="142" spans="12:82" ht="21" customHeight="1">
      <c r="L142" s="538" t="s">
        <v>20</v>
      </c>
      <c r="M142" s="533">
        <v>0</v>
      </c>
      <c r="N142" s="532">
        <v>0</v>
      </c>
      <c r="P142" s="538" t="s">
        <v>20</v>
      </c>
      <c r="Q142" s="533">
        <v>0</v>
      </c>
      <c r="R142" s="532">
        <v>0</v>
      </c>
      <c r="T142" s="538" t="s">
        <v>20</v>
      </c>
      <c r="U142" s="533">
        <v>0</v>
      </c>
      <c r="V142" s="532">
        <v>0</v>
      </c>
      <c r="AG142" s="538" t="s">
        <v>20</v>
      </c>
      <c r="AH142" s="533">
        <v>0</v>
      </c>
      <c r="AI142" s="532">
        <v>0</v>
      </c>
      <c r="AK142" s="538" t="s">
        <v>20</v>
      </c>
      <c r="AL142" s="533">
        <v>0</v>
      </c>
      <c r="AM142" s="532">
        <v>0</v>
      </c>
      <c r="AO142" s="538" t="s">
        <v>20</v>
      </c>
      <c r="AP142" s="533">
        <v>0</v>
      </c>
      <c r="AQ142" s="532">
        <v>0</v>
      </c>
      <c r="AT142" s="538" t="str">
        <f>AT59</f>
        <v>Loan</v>
      </c>
      <c r="AU142" s="600" t="s">
        <v>147</v>
      </c>
      <c r="AV142" s="617" t="s">
        <v>409</v>
      </c>
      <c r="AW142" s="602"/>
      <c r="AX142" s="772"/>
      <c r="AY142" s="588"/>
      <c r="AZ142" s="590"/>
      <c r="BA142" s="664"/>
      <c r="BB142" s="532" t="s">
        <v>147</v>
      </c>
      <c r="BH142" s="538" t="str">
        <f>BH59</f>
        <v>Credit Card</v>
      </c>
      <c r="BI142" s="600" t="s">
        <v>147</v>
      </c>
      <c r="BJ142" s="617" t="s">
        <v>409</v>
      </c>
      <c r="BK142" s="602"/>
      <c r="BL142" s="772"/>
      <c r="BM142" s="588"/>
      <c r="BN142" s="590"/>
      <c r="BO142" s="664"/>
      <c r="BP142" s="532" t="s">
        <v>147</v>
      </c>
      <c r="BV142" s="538" t="str">
        <f>BV59</f>
        <v>Line of Credit</v>
      </c>
      <c r="BW142" s="600" t="s">
        <v>147</v>
      </c>
      <c r="BX142" s="617" t="s">
        <v>409</v>
      </c>
      <c r="BY142" s="602"/>
      <c r="BZ142" s="772"/>
      <c r="CA142" s="588"/>
      <c r="CB142" s="590"/>
      <c r="CC142" s="664"/>
      <c r="CD142" s="532" t="s">
        <v>147</v>
      </c>
    </row>
    <row r="143" spans="12:82" ht="21" customHeight="1">
      <c r="L143" s="538" t="s">
        <v>21</v>
      </c>
      <c r="M143" s="533">
        <v>0</v>
      </c>
      <c r="N143" s="532">
        <v>0</v>
      </c>
      <c r="P143" s="538" t="s">
        <v>21</v>
      </c>
      <c r="Q143" s="533">
        <v>0</v>
      </c>
      <c r="R143" s="532">
        <v>0</v>
      </c>
      <c r="T143" s="538" t="s">
        <v>21</v>
      </c>
      <c r="U143" s="533">
        <v>0</v>
      </c>
      <c r="V143" s="532">
        <v>0</v>
      </c>
      <c r="AG143" s="538" t="s">
        <v>21</v>
      </c>
      <c r="AH143" s="533">
        <v>0</v>
      </c>
      <c r="AI143" s="532">
        <v>0</v>
      </c>
      <c r="AK143" s="538" t="s">
        <v>21</v>
      </c>
      <c r="AL143" s="533">
        <v>0</v>
      </c>
      <c r="AM143" s="532">
        <v>0</v>
      </c>
      <c r="AO143" s="538" t="s">
        <v>21</v>
      </c>
      <c r="AP143" s="533">
        <v>0</v>
      </c>
      <c r="AQ143" s="532">
        <v>0</v>
      </c>
      <c r="AT143" s="795" t="s">
        <v>147</v>
      </c>
      <c r="AU143" s="785" t="s">
        <v>147</v>
      </c>
      <c r="AV143" s="793" t="s">
        <v>417</v>
      </c>
      <c r="AW143" s="791"/>
      <c r="AX143" s="591" t="s">
        <v>418</v>
      </c>
      <c r="AY143" s="603"/>
      <c r="AZ143" s="773" t="str">
        <f>IF(AY143+-AY144=AW142, "", "?")</f>
        <v/>
      </c>
      <c r="BA143" s="665">
        <f>BA139+BA141</f>
        <v>2255.58</v>
      </c>
      <c r="BB143" s="592"/>
      <c r="BH143" s="795" t="s">
        <v>147</v>
      </c>
      <c r="BI143" s="785" t="s">
        <v>147</v>
      </c>
      <c r="BJ143" s="793" t="s">
        <v>417</v>
      </c>
      <c r="BK143" s="791"/>
      <c r="BL143" s="591" t="s">
        <v>418</v>
      </c>
      <c r="BM143" s="603"/>
      <c r="BN143" s="773" t="str">
        <f>IF(BM143+-BM144=BK142, "", "?")</f>
        <v/>
      </c>
      <c r="BO143" s="665">
        <f>BO139+BO141</f>
        <v>0</v>
      </c>
      <c r="BP143" s="592"/>
      <c r="BV143" s="795" t="s">
        <v>147</v>
      </c>
      <c r="BW143" s="785" t="s">
        <v>147</v>
      </c>
      <c r="BX143" s="793" t="s">
        <v>417</v>
      </c>
      <c r="BY143" s="791"/>
      <c r="BZ143" s="591" t="s">
        <v>418</v>
      </c>
      <c r="CA143" s="603"/>
      <c r="CB143" s="773" t="str">
        <f>IF(CA143+-CA144=BY142, "", "?")</f>
        <v/>
      </c>
      <c r="CC143" s="665">
        <f>CC139+CC141</f>
        <v>0</v>
      </c>
      <c r="CD143" s="592"/>
    </row>
    <row r="144" spans="12:82" ht="17">
      <c r="L144" s="538" t="s">
        <v>22</v>
      </c>
      <c r="M144" s="533">
        <v>0</v>
      </c>
      <c r="N144" s="532">
        <v>0</v>
      </c>
      <c r="P144" s="538" t="s">
        <v>22</v>
      </c>
      <c r="Q144" s="533">
        <v>0</v>
      </c>
      <c r="R144" s="532">
        <v>0</v>
      </c>
      <c r="T144" s="538" t="s">
        <v>22</v>
      </c>
      <c r="U144" s="533">
        <v>0</v>
      </c>
      <c r="V144" s="532">
        <v>0</v>
      </c>
      <c r="AG144" s="538" t="s">
        <v>22</v>
      </c>
      <c r="AH144" s="533">
        <v>0</v>
      </c>
      <c r="AI144" s="532">
        <v>0</v>
      </c>
      <c r="AK144" s="538" t="s">
        <v>22</v>
      </c>
      <c r="AL144" s="533">
        <v>0</v>
      </c>
      <c r="AM144" s="532">
        <v>0</v>
      </c>
      <c r="AO144" s="538" t="s">
        <v>22</v>
      </c>
      <c r="AP144" s="533">
        <v>0</v>
      </c>
      <c r="AQ144" s="532">
        <v>0</v>
      </c>
      <c r="AT144" s="796"/>
      <c r="AU144" s="786"/>
      <c r="AV144" s="794"/>
      <c r="AW144" s="792"/>
      <c r="AX144" s="593" t="s">
        <v>419</v>
      </c>
      <c r="AY144" s="593">
        <f>-AW142+AY143</f>
        <v>0</v>
      </c>
      <c r="AZ144" s="774"/>
      <c r="BA144" s="666"/>
      <c r="BB144" s="594"/>
      <c r="BH144" s="796"/>
      <c r="BI144" s="786"/>
      <c r="BJ144" s="794"/>
      <c r="BK144" s="792"/>
      <c r="BL144" s="593" t="s">
        <v>419</v>
      </c>
      <c r="BM144" s="593">
        <f>-BK142+BM143</f>
        <v>0</v>
      </c>
      <c r="BN144" s="774"/>
      <c r="BO144" s="666"/>
      <c r="BP144" s="594"/>
      <c r="BV144" s="796"/>
      <c r="BW144" s="786"/>
      <c r="BX144" s="794"/>
      <c r="BY144" s="792"/>
      <c r="BZ144" s="593" t="s">
        <v>419</v>
      </c>
      <c r="CA144" s="593">
        <f>-BY142+CA143</f>
        <v>0</v>
      </c>
      <c r="CB144" s="774"/>
      <c r="CC144" s="666"/>
      <c r="CD144" s="594"/>
    </row>
    <row r="145" spans="12:82" ht="21" customHeight="1">
      <c r="L145" s="538" t="s">
        <v>23</v>
      </c>
      <c r="M145" s="533">
        <v>0</v>
      </c>
      <c r="N145" s="532">
        <v>0</v>
      </c>
      <c r="P145" s="538" t="s">
        <v>23</v>
      </c>
      <c r="Q145" s="533">
        <v>0</v>
      </c>
      <c r="R145" s="532">
        <v>0</v>
      </c>
      <c r="T145" s="538" t="s">
        <v>23</v>
      </c>
      <c r="U145" s="533">
        <v>0</v>
      </c>
      <c r="V145" s="532">
        <v>0</v>
      </c>
      <c r="AG145" s="538" t="s">
        <v>23</v>
      </c>
      <c r="AH145" s="533">
        <v>0</v>
      </c>
      <c r="AI145" s="532">
        <v>0</v>
      </c>
      <c r="AK145" s="538" t="s">
        <v>23</v>
      </c>
      <c r="AL145" s="533">
        <v>0</v>
      </c>
      <c r="AM145" s="532">
        <v>0</v>
      </c>
      <c r="AO145" s="538" t="s">
        <v>23</v>
      </c>
      <c r="AP145" s="533">
        <v>0</v>
      </c>
      <c r="AQ145" s="532">
        <v>0</v>
      </c>
      <c r="AT145" s="535"/>
      <c r="AU145" s="535"/>
      <c r="AV145" s="535"/>
      <c r="AW145" s="535"/>
      <c r="AX145" s="535"/>
      <c r="AY145" s="535"/>
      <c r="AZ145" s="535"/>
      <c r="BA145" s="761">
        <f>IFERROR(SUM(BA143), 0)</f>
        <v>2255.58</v>
      </c>
      <c r="BB145" s="755"/>
      <c r="BH145" s="535"/>
      <c r="BI145" s="535"/>
      <c r="BJ145" s="535"/>
      <c r="BK145" s="535"/>
      <c r="BL145" s="535"/>
      <c r="BM145" s="535"/>
      <c r="BN145" s="535"/>
      <c r="BO145" s="761">
        <f>IFERROR(SUM(BO143), 0)</f>
        <v>0</v>
      </c>
      <c r="BP145" s="755"/>
      <c r="BV145" s="535"/>
      <c r="BW145" s="535"/>
      <c r="BX145" s="535"/>
      <c r="BY145" s="535"/>
      <c r="BZ145" s="535"/>
      <c r="CA145" s="535"/>
      <c r="CB145" s="535"/>
      <c r="CC145" s="761">
        <f>IFERROR(SUM(CC143), 0)</f>
        <v>0</v>
      </c>
      <c r="CD145" s="755"/>
    </row>
    <row r="146" spans="12:82" ht="21" customHeight="1" thickBot="1">
      <c r="L146" s="538" t="s">
        <v>37</v>
      </c>
      <c r="M146" s="533">
        <v>0</v>
      </c>
      <c r="N146" s="532">
        <v>0</v>
      </c>
      <c r="P146" s="538" t="s">
        <v>37</v>
      </c>
      <c r="Q146" s="533">
        <v>0</v>
      </c>
      <c r="R146" s="532">
        <v>0</v>
      </c>
      <c r="T146" s="538" t="s">
        <v>37</v>
      </c>
      <c r="U146" s="533">
        <v>0</v>
      </c>
      <c r="V146" s="532">
        <v>0</v>
      </c>
      <c r="AG146" s="538" t="s">
        <v>37</v>
      </c>
      <c r="AH146" s="533">
        <v>0</v>
      </c>
      <c r="AI146" s="532">
        <v>0</v>
      </c>
      <c r="AK146" s="538" t="s">
        <v>37</v>
      </c>
      <c r="AL146" s="533">
        <v>0</v>
      </c>
      <c r="AM146" s="532">
        <v>0</v>
      </c>
      <c r="AO146" s="538" t="s">
        <v>37</v>
      </c>
      <c r="AP146" s="533">
        <v>0</v>
      </c>
      <c r="AQ146" s="532">
        <v>0</v>
      </c>
      <c r="AT146" s="572"/>
      <c r="AU146" s="572"/>
      <c r="AV146" s="572"/>
      <c r="AW146" s="572"/>
      <c r="AX146" s="572"/>
      <c r="AY146" s="572"/>
      <c r="AZ146" s="572"/>
      <c r="BA146" s="762"/>
      <c r="BB146" s="756"/>
      <c r="BH146" s="572"/>
      <c r="BI146" s="572"/>
      <c r="BJ146" s="572"/>
      <c r="BK146" s="572"/>
      <c r="BL146" s="572"/>
      <c r="BM146" s="572"/>
      <c r="BN146" s="572"/>
      <c r="BO146" s="762"/>
      <c r="BP146" s="756"/>
      <c r="BV146" s="572"/>
      <c r="BW146" s="572"/>
      <c r="BX146" s="572"/>
      <c r="BY146" s="572"/>
      <c r="BZ146" s="572"/>
      <c r="CA146" s="572"/>
      <c r="CB146" s="572"/>
      <c r="CC146" s="762"/>
      <c r="CD146" s="756"/>
    </row>
    <row r="147" spans="12:82" ht="21" customHeight="1" thickTop="1">
      <c r="L147" s="539" t="s">
        <v>298</v>
      </c>
      <c r="M147" s="534">
        <v>0</v>
      </c>
      <c r="N147" s="537">
        <v>0</v>
      </c>
      <c r="P147" s="539" t="s">
        <v>298</v>
      </c>
      <c r="Q147" s="534">
        <v>0</v>
      </c>
      <c r="R147" s="537">
        <v>0</v>
      </c>
      <c r="T147" s="539" t="s">
        <v>298</v>
      </c>
      <c r="U147" s="534">
        <v>0</v>
      </c>
      <c r="V147" s="537">
        <v>0</v>
      </c>
      <c r="AG147" s="539" t="s">
        <v>381</v>
      </c>
      <c r="AH147" s="570">
        <v>0</v>
      </c>
      <c r="AI147" s="537"/>
      <c r="AK147" s="539" t="s">
        <v>381</v>
      </c>
      <c r="AL147" s="570">
        <v>0</v>
      </c>
      <c r="AM147" s="537"/>
      <c r="AO147" s="539" t="s">
        <v>381</v>
      </c>
      <c r="AP147" s="570">
        <v>0</v>
      </c>
      <c r="AQ147" s="537"/>
      <c r="AT147" s="595"/>
      <c r="AU147" s="595"/>
      <c r="AV147" s="595"/>
      <c r="AW147" s="595"/>
      <c r="AX147" s="595"/>
      <c r="AY147" s="595"/>
      <c r="AZ147" s="595"/>
      <c r="BA147" s="596"/>
      <c r="BB147" s="597"/>
    </row>
    <row r="148" spans="12:82" ht="21" customHeight="1">
      <c r="L148" s="535" t="s">
        <v>299</v>
      </c>
      <c r="M148" s="718">
        <f>SUM(M135:M147)</f>
        <v>0</v>
      </c>
      <c r="N148" s="716" t="s">
        <v>306</v>
      </c>
      <c r="P148" s="535" t="s">
        <v>299</v>
      </c>
      <c r="Q148" s="718">
        <f>SUM(Q135:Q147)</f>
        <v>0</v>
      </c>
      <c r="R148" s="716" t="s">
        <v>306</v>
      </c>
      <c r="T148" s="535" t="s">
        <v>299</v>
      </c>
      <c r="U148" s="718">
        <f>SUM(U135:U147)</f>
        <v>0</v>
      </c>
      <c r="V148" s="716" t="s">
        <v>306</v>
      </c>
      <c r="AG148" s="535"/>
      <c r="AH148" s="718">
        <f>IFERROR(SUM(AH135:AH146)/AH147, 0)</f>
        <v>0</v>
      </c>
      <c r="AI148" s="755"/>
      <c r="AK148" s="535"/>
      <c r="AL148" s="718">
        <f>IFERROR(SUM(AL135:AL146)/AL147, 0)</f>
        <v>0</v>
      </c>
      <c r="AM148" s="755"/>
      <c r="AO148" s="535"/>
      <c r="AP148" s="718">
        <f>IFERROR(SUM(AP135:AP146)/AP147, 0)</f>
        <v>0</v>
      </c>
      <c r="AQ148" s="755"/>
    </row>
    <row r="149" spans="12:82" ht="21" customHeight="1" thickBot="1">
      <c r="L149" s="552" t="s">
        <v>306</v>
      </c>
      <c r="M149" s="719"/>
      <c r="N149" s="717"/>
      <c r="P149" s="552" t="s">
        <v>306</v>
      </c>
      <c r="Q149" s="719"/>
      <c r="R149" s="717"/>
      <c r="T149" s="552" t="s">
        <v>306</v>
      </c>
      <c r="U149" s="719"/>
      <c r="V149" s="717"/>
      <c r="AG149" s="572"/>
      <c r="AH149" s="719"/>
      <c r="AI149" s="756"/>
      <c r="AK149" s="572"/>
      <c r="AL149" s="719"/>
      <c r="AM149" s="756"/>
      <c r="AO149" s="572"/>
      <c r="AP149" s="719"/>
      <c r="AQ149" s="756"/>
    </row>
    <row r="150" spans="12:82" ht="21" customHeight="1" thickTop="1"/>
    <row r="151" spans="12:82" ht="21" customHeight="1"/>
    <row r="152" spans="12:82" ht="21" customHeight="1"/>
    <row r="153" spans="12:82" ht="21" customHeight="1">
      <c r="L153" s="542"/>
      <c r="M153" s="540"/>
      <c r="N153" s="540"/>
      <c r="P153" s="542"/>
      <c r="Q153" s="540"/>
      <c r="R153" s="540"/>
      <c r="T153" s="542"/>
      <c r="U153" s="540"/>
      <c r="V153" s="540"/>
    </row>
    <row r="154" spans="12:82" ht="21" customHeight="1">
      <c r="L154" s="543"/>
      <c r="M154" s="544"/>
      <c r="N154" s="545"/>
      <c r="P154" s="543"/>
      <c r="Q154" s="544"/>
      <c r="R154" s="545"/>
      <c r="T154" s="543"/>
      <c r="U154" s="544"/>
      <c r="V154" s="545"/>
    </row>
    <row r="155" spans="12:82" ht="21" customHeight="1">
      <c r="L155" s="543"/>
      <c r="M155" s="544"/>
      <c r="N155" s="545"/>
      <c r="P155" s="543"/>
      <c r="Q155" s="544"/>
      <c r="R155" s="545"/>
      <c r="T155" s="543"/>
      <c r="U155" s="544"/>
      <c r="V155" s="545"/>
    </row>
    <row r="156" spans="12:82" ht="21" customHeight="1">
      <c r="L156" s="543"/>
      <c r="M156" s="544"/>
      <c r="N156" s="545"/>
      <c r="P156" s="543"/>
      <c r="Q156" s="544"/>
      <c r="R156" s="545"/>
      <c r="T156" s="543"/>
      <c r="U156" s="544"/>
      <c r="V156" s="545"/>
    </row>
    <row r="157" spans="12:82" ht="21" customHeight="1">
      <c r="L157" s="543"/>
      <c r="M157" s="544"/>
      <c r="N157" s="545"/>
      <c r="P157" s="543"/>
      <c r="Q157" s="544"/>
      <c r="R157" s="545"/>
      <c r="T157" s="543"/>
      <c r="U157" s="544"/>
      <c r="V157" s="545"/>
    </row>
    <row r="158" spans="12:82" ht="21" customHeight="1">
      <c r="L158" s="543"/>
      <c r="M158" s="544"/>
      <c r="N158" s="545"/>
      <c r="P158" s="543"/>
      <c r="Q158" s="544"/>
      <c r="R158" s="545"/>
      <c r="T158" s="543"/>
      <c r="U158" s="544"/>
      <c r="V158" s="545"/>
    </row>
    <row r="159" spans="12:82" ht="21" customHeight="1">
      <c r="L159" s="543"/>
      <c r="M159" s="544"/>
      <c r="N159" s="545"/>
      <c r="P159" s="543"/>
      <c r="Q159" s="544"/>
      <c r="R159" s="545"/>
      <c r="T159" s="543"/>
      <c r="U159" s="544"/>
      <c r="V159" s="545"/>
    </row>
    <row r="160" spans="12:82" ht="21" customHeight="1">
      <c r="L160" s="543"/>
      <c r="M160" s="544"/>
      <c r="N160" s="545"/>
      <c r="P160" s="543"/>
      <c r="Q160" s="544"/>
      <c r="R160" s="545"/>
      <c r="T160" s="543"/>
      <c r="U160" s="544"/>
      <c r="V160" s="545"/>
    </row>
    <row r="161" spans="12:22" ht="21" customHeight="1">
      <c r="L161" s="543"/>
      <c r="M161" s="544"/>
      <c r="N161" s="545"/>
      <c r="P161" s="543"/>
      <c r="Q161" s="544"/>
      <c r="R161" s="545"/>
      <c r="T161" s="543"/>
      <c r="U161" s="544"/>
      <c r="V161" s="545"/>
    </row>
    <row r="162" spans="12:22" ht="21" customHeight="1">
      <c r="L162" s="543"/>
      <c r="M162" s="544"/>
      <c r="N162" s="545"/>
      <c r="P162" s="543"/>
      <c r="Q162" s="544"/>
      <c r="R162" s="545"/>
      <c r="T162" s="543"/>
      <c r="U162" s="544"/>
      <c r="V162" s="545"/>
    </row>
    <row r="163" spans="12:22" ht="21" customHeight="1">
      <c r="L163" s="543"/>
      <c r="M163" s="544"/>
      <c r="N163" s="545"/>
      <c r="P163" s="543"/>
      <c r="Q163" s="544"/>
      <c r="R163" s="545"/>
      <c r="T163" s="543"/>
      <c r="U163" s="544"/>
      <c r="V163" s="545"/>
    </row>
    <row r="164" spans="12:22" ht="21" customHeight="1">
      <c r="L164" s="543"/>
      <c r="M164" s="544"/>
      <c r="N164" s="545"/>
      <c r="P164" s="543"/>
      <c r="Q164" s="544"/>
      <c r="R164" s="545"/>
      <c r="T164" s="543"/>
      <c r="U164" s="544"/>
      <c r="V164" s="545"/>
    </row>
    <row r="165" spans="12:22" ht="21" customHeight="1">
      <c r="L165" s="543"/>
      <c r="M165" s="544"/>
      <c r="N165" s="545"/>
      <c r="P165" s="543"/>
      <c r="Q165" s="544"/>
      <c r="R165" s="545"/>
      <c r="T165" s="543"/>
      <c r="U165" s="544"/>
      <c r="V165" s="545"/>
    </row>
    <row r="166" spans="12:22" ht="21" customHeight="1">
      <c r="L166" s="546"/>
      <c r="M166" s="547"/>
      <c r="N166" s="548"/>
      <c r="P166" s="546"/>
      <c r="Q166" s="547"/>
      <c r="R166" s="548"/>
      <c r="T166" s="546"/>
      <c r="U166" s="547"/>
      <c r="V166" s="548"/>
    </row>
    <row r="167" spans="12:22" ht="21" customHeight="1">
      <c r="L167" s="415"/>
      <c r="M167" s="747"/>
      <c r="N167" s="748"/>
      <c r="P167" s="415"/>
      <c r="Q167" s="747"/>
      <c r="R167" s="748"/>
      <c r="T167" s="415"/>
      <c r="U167" s="747"/>
      <c r="V167" s="748"/>
    </row>
    <row r="168" spans="12:22" ht="21" customHeight="1">
      <c r="L168" s="281"/>
      <c r="M168" s="747"/>
      <c r="N168" s="748"/>
      <c r="P168" s="281"/>
      <c r="Q168" s="747"/>
      <c r="R168" s="748"/>
      <c r="T168" s="281"/>
      <c r="U168" s="747"/>
      <c r="V168" s="748"/>
    </row>
    <row r="169" spans="12:22" ht="21" customHeight="1"/>
    <row r="170" spans="12:22" ht="21" customHeight="1"/>
    <row r="171" spans="12:22" ht="21" customHeight="1"/>
    <row r="172" spans="12:22" ht="21" customHeight="1"/>
    <row r="173" spans="12:22" ht="21" customHeight="1"/>
    <row r="174" spans="12:22" ht="21" customHeight="1"/>
    <row r="175" spans="12:22" ht="21" customHeight="1"/>
    <row r="176" spans="12:22"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sheetData>
  <sheetProtection algorithmName="SHA-512" hashValue="IHZ3/eH0UbmYIzMkjDpyt5UAsW4FgVxI2IRhu0b5TAqfnDMCS5I5RwKKlor+cj+ymzKR2xjvLDiEua9JpeF7Sg==" saltValue="IwhALlYcc3G4kEXJNvg/Ww==" spinCount="100000" sheet="1" objects="1" scenarios="1" selectLockedCells="1"/>
  <mergeCells count="710">
    <mergeCell ref="U24:V24"/>
    <mergeCell ref="U25:V25"/>
    <mergeCell ref="U30:W31"/>
    <mergeCell ref="CJ56:CK57"/>
    <mergeCell ref="W36:W37"/>
    <mergeCell ref="W38:W39"/>
    <mergeCell ref="W34:W35"/>
    <mergeCell ref="U37:V37"/>
    <mergeCell ref="U39:V39"/>
    <mergeCell ref="U35:V35"/>
    <mergeCell ref="U6:W7"/>
    <mergeCell ref="U9:V9"/>
    <mergeCell ref="U10:V10"/>
    <mergeCell ref="U11:V11"/>
    <mergeCell ref="U12:V12"/>
    <mergeCell ref="U13:V13"/>
    <mergeCell ref="U14:V14"/>
    <mergeCell ref="U15:V15"/>
    <mergeCell ref="AG56:AI57"/>
    <mergeCell ref="U33:V33"/>
    <mergeCell ref="W32:W33"/>
    <mergeCell ref="U18:V18"/>
    <mergeCell ref="U19:V19"/>
    <mergeCell ref="U20:V20"/>
    <mergeCell ref="U21:V21"/>
    <mergeCell ref="U22:V22"/>
    <mergeCell ref="U23:V23"/>
    <mergeCell ref="CC145:CC146"/>
    <mergeCell ref="CD145:CD146"/>
    <mergeCell ref="BZ141:BZ142"/>
    <mergeCell ref="BV143:BV144"/>
    <mergeCell ref="BW143:BW144"/>
    <mergeCell ref="BX143:BX144"/>
    <mergeCell ref="BY143:BY144"/>
    <mergeCell ref="CC141:CC142"/>
    <mergeCell ref="CK58:CK59"/>
    <mergeCell ref="CK60:CK61"/>
    <mergeCell ref="CK62:CK63"/>
    <mergeCell ref="CK64:CK65"/>
    <mergeCell ref="BZ137:BZ138"/>
    <mergeCell ref="BV139:BV140"/>
    <mergeCell ref="BW139:BW140"/>
    <mergeCell ref="BX139:BX140"/>
    <mergeCell ref="BY139:BY140"/>
    <mergeCell ref="CB139:CB140"/>
    <mergeCell ref="CC139:CC140"/>
    <mergeCell ref="CB143:CB144"/>
    <mergeCell ref="CC143:CC144"/>
    <mergeCell ref="BZ133:BZ134"/>
    <mergeCell ref="BV135:BV136"/>
    <mergeCell ref="BW135:BW136"/>
    <mergeCell ref="BX135:BX136"/>
    <mergeCell ref="BY135:BY136"/>
    <mergeCell ref="CB127:CB128"/>
    <mergeCell ref="CC127:CC128"/>
    <mergeCell ref="BZ129:BZ130"/>
    <mergeCell ref="BV131:BV132"/>
    <mergeCell ref="BW131:BW132"/>
    <mergeCell ref="BX131:BX132"/>
    <mergeCell ref="BY131:BY132"/>
    <mergeCell ref="CB131:CB132"/>
    <mergeCell ref="CC131:CC132"/>
    <mergeCell ref="CB135:CB136"/>
    <mergeCell ref="CC135:CC136"/>
    <mergeCell ref="CC129:CC130"/>
    <mergeCell ref="CC133:CC134"/>
    <mergeCell ref="BZ125:BZ126"/>
    <mergeCell ref="BV127:BV128"/>
    <mergeCell ref="BW127:BW128"/>
    <mergeCell ref="BX127:BX128"/>
    <mergeCell ref="BY127:BY128"/>
    <mergeCell ref="CB119:CB120"/>
    <mergeCell ref="CC119:CC120"/>
    <mergeCell ref="BZ121:BZ122"/>
    <mergeCell ref="BV123:BV124"/>
    <mergeCell ref="BW123:BW124"/>
    <mergeCell ref="BX123:BX124"/>
    <mergeCell ref="BY123:BY124"/>
    <mergeCell ref="CB123:CB124"/>
    <mergeCell ref="CC123:CC124"/>
    <mergeCell ref="CC121:CC122"/>
    <mergeCell ref="CC125:CC126"/>
    <mergeCell ref="CF109:CF110"/>
    <mergeCell ref="BZ113:BZ114"/>
    <mergeCell ref="BV115:BV116"/>
    <mergeCell ref="BW115:BW116"/>
    <mergeCell ref="BX115:BX116"/>
    <mergeCell ref="BY115:BY116"/>
    <mergeCell ref="CB115:CB116"/>
    <mergeCell ref="CC115:CC116"/>
    <mergeCell ref="BZ109:BZ110"/>
    <mergeCell ref="BV111:BV112"/>
    <mergeCell ref="BW111:BW112"/>
    <mergeCell ref="BX111:BX112"/>
    <mergeCell ref="BY111:BY112"/>
    <mergeCell ref="CC113:CC114"/>
    <mergeCell ref="BZ105:BZ106"/>
    <mergeCell ref="BV107:BV108"/>
    <mergeCell ref="BW107:BW108"/>
    <mergeCell ref="BX107:BX108"/>
    <mergeCell ref="BY107:BY108"/>
    <mergeCell ref="CB107:CB108"/>
    <mergeCell ref="CC107:CC108"/>
    <mergeCell ref="BZ117:BZ118"/>
    <mergeCell ref="BV119:BV120"/>
    <mergeCell ref="BW119:BW120"/>
    <mergeCell ref="BX119:BX120"/>
    <mergeCell ref="BY119:BY120"/>
    <mergeCell ref="CB111:CB112"/>
    <mergeCell ref="CC111:CC112"/>
    <mergeCell ref="CC117:CC118"/>
    <mergeCell ref="BZ101:BZ102"/>
    <mergeCell ref="BV103:BV104"/>
    <mergeCell ref="BW103:BW104"/>
    <mergeCell ref="BX103:BX104"/>
    <mergeCell ref="BY103:BY104"/>
    <mergeCell ref="CB95:CB96"/>
    <mergeCell ref="CC95:CC96"/>
    <mergeCell ref="BZ97:BZ98"/>
    <mergeCell ref="BV99:BV100"/>
    <mergeCell ref="BW99:BW100"/>
    <mergeCell ref="BX99:BX100"/>
    <mergeCell ref="BY99:BY100"/>
    <mergeCell ref="CB99:CB100"/>
    <mergeCell ref="CC99:CC100"/>
    <mergeCell ref="CB103:CB104"/>
    <mergeCell ref="CC103:CC104"/>
    <mergeCell ref="BV95:BV96"/>
    <mergeCell ref="BW95:BW96"/>
    <mergeCell ref="BX95:BX96"/>
    <mergeCell ref="BY95:BY96"/>
    <mergeCell ref="CB87:CB88"/>
    <mergeCell ref="CC87:CC88"/>
    <mergeCell ref="BZ89:BZ90"/>
    <mergeCell ref="BV91:BV92"/>
    <mergeCell ref="BW91:BW92"/>
    <mergeCell ref="BX91:BX92"/>
    <mergeCell ref="BY91:BY92"/>
    <mergeCell ref="CB91:CB92"/>
    <mergeCell ref="CC91:CC92"/>
    <mergeCell ref="BZ77:BZ78"/>
    <mergeCell ref="BV79:BV80"/>
    <mergeCell ref="BW79:BW80"/>
    <mergeCell ref="BX79:BX80"/>
    <mergeCell ref="BY79:BY80"/>
    <mergeCell ref="BZ73:BZ74"/>
    <mergeCell ref="BV75:BV76"/>
    <mergeCell ref="BW75:BW76"/>
    <mergeCell ref="BZ93:BZ94"/>
    <mergeCell ref="BZ85:BZ86"/>
    <mergeCell ref="BV87:BV88"/>
    <mergeCell ref="BW87:BW88"/>
    <mergeCell ref="BX87:BX88"/>
    <mergeCell ref="BY87:BY88"/>
    <mergeCell ref="CB79:CB80"/>
    <mergeCell ref="CC79:CC80"/>
    <mergeCell ref="BZ81:BZ82"/>
    <mergeCell ref="BV83:BV84"/>
    <mergeCell ref="BW83:BW84"/>
    <mergeCell ref="BX83:BX84"/>
    <mergeCell ref="BY83:BY84"/>
    <mergeCell ref="CB83:CB84"/>
    <mergeCell ref="CC83:CC84"/>
    <mergeCell ref="BX75:BX76"/>
    <mergeCell ref="BY75:BY76"/>
    <mergeCell ref="BZ69:BZ70"/>
    <mergeCell ref="CG69:CG70"/>
    <mergeCell ref="BV71:BV72"/>
    <mergeCell ref="BW71:BW72"/>
    <mergeCell ref="BX71:BX72"/>
    <mergeCell ref="BY71:BY72"/>
    <mergeCell ref="CB71:CB72"/>
    <mergeCell ref="CC71:CC72"/>
    <mergeCell ref="CG71:CG72"/>
    <mergeCell ref="CC69:CC70"/>
    <mergeCell ref="CC73:CC74"/>
    <mergeCell ref="CC75:CC76"/>
    <mergeCell ref="CB75:CB76"/>
    <mergeCell ref="CG73:CG74"/>
    <mergeCell ref="CG63:CG64"/>
    <mergeCell ref="BZ65:BZ66"/>
    <mergeCell ref="CG65:CG66"/>
    <mergeCell ref="BV67:BV68"/>
    <mergeCell ref="BW67:BW68"/>
    <mergeCell ref="BX67:BX68"/>
    <mergeCell ref="BY67:BY68"/>
    <mergeCell ref="CB67:CB68"/>
    <mergeCell ref="CC67:CC68"/>
    <mergeCell ref="CG67:CG68"/>
    <mergeCell ref="CC65:CC66"/>
    <mergeCell ref="CD59:CD60"/>
    <mergeCell ref="BZ61:BZ62"/>
    <mergeCell ref="BV63:BV64"/>
    <mergeCell ref="BW63:BW64"/>
    <mergeCell ref="BX63:BX64"/>
    <mergeCell ref="BY63:BY64"/>
    <mergeCell ref="CB63:CB64"/>
    <mergeCell ref="CC63:CC64"/>
    <mergeCell ref="BW59:BW60"/>
    <mergeCell ref="BX59:BX60"/>
    <mergeCell ref="BY59:BZ60"/>
    <mergeCell ref="CA59:CB60"/>
    <mergeCell ref="CC59:CC60"/>
    <mergeCell ref="CC61:CC62"/>
    <mergeCell ref="BO145:BO146"/>
    <mergeCell ref="BP145:BP146"/>
    <mergeCell ref="BV59:BV60"/>
    <mergeCell ref="BL141:BL142"/>
    <mergeCell ref="BH143:BH144"/>
    <mergeCell ref="BI143:BI144"/>
    <mergeCell ref="BJ143:BJ144"/>
    <mergeCell ref="BK143:BK144"/>
    <mergeCell ref="BN135:BN136"/>
    <mergeCell ref="BO135:BO136"/>
    <mergeCell ref="BL137:BL138"/>
    <mergeCell ref="BH139:BH140"/>
    <mergeCell ref="BI139:BI140"/>
    <mergeCell ref="BJ139:BJ140"/>
    <mergeCell ref="BK139:BK140"/>
    <mergeCell ref="BN139:BN140"/>
    <mergeCell ref="BO139:BO140"/>
    <mergeCell ref="BL133:BL134"/>
    <mergeCell ref="BH135:BH136"/>
    <mergeCell ref="BI135:BI136"/>
    <mergeCell ref="BJ135:BJ136"/>
    <mergeCell ref="BK135:BK136"/>
    <mergeCell ref="BL129:BL130"/>
    <mergeCell ref="BH131:BH132"/>
    <mergeCell ref="BI131:BI132"/>
    <mergeCell ref="BJ131:BJ132"/>
    <mergeCell ref="BK131:BK132"/>
    <mergeCell ref="BN131:BN132"/>
    <mergeCell ref="BO131:BO132"/>
    <mergeCell ref="BO129:BO130"/>
    <mergeCell ref="BN143:BN144"/>
    <mergeCell ref="BO143:BO144"/>
    <mergeCell ref="BL125:BL126"/>
    <mergeCell ref="BO133:BO134"/>
    <mergeCell ref="BO137:BO138"/>
    <mergeCell ref="BO141:BO142"/>
    <mergeCell ref="BH127:BH128"/>
    <mergeCell ref="BI127:BI128"/>
    <mergeCell ref="BJ127:BJ128"/>
    <mergeCell ref="BK127:BK128"/>
    <mergeCell ref="BN119:BN120"/>
    <mergeCell ref="BO119:BO120"/>
    <mergeCell ref="BL121:BL122"/>
    <mergeCell ref="BH123:BH124"/>
    <mergeCell ref="BI123:BI124"/>
    <mergeCell ref="BJ123:BJ124"/>
    <mergeCell ref="BK123:BK124"/>
    <mergeCell ref="BN123:BN124"/>
    <mergeCell ref="BO123:BO124"/>
    <mergeCell ref="BO121:BO122"/>
    <mergeCell ref="BO125:BO126"/>
    <mergeCell ref="BN127:BN128"/>
    <mergeCell ref="BO127:BO128"/>
    <mergeCell ref="BR109:BR110"/>
    <mergeCell ref="BL113:BL114"/>
    <mergeCell ref="BH115:BH116"/>
    <mergeCell ref="BI115:BI116"/>
    <mergeCell ref="BJ115:BJ116"/>
    <mergeCell ref="BK115:BK116"/>
    <mergeCell ref="BN115:BN116"/>
    <mergeCell ref="BO115:BO116"/>
    <mergeCell ref="BO113:BO114"/>
    <mergeCell ref="BL109:BL110"/>
    <mergeCell ref="BH111:BH112"/>
    <mergeCell ref="BI111:BI112"/>
    <mergeCell ref="BJ111:BJ112"/>
    <mergeCell ref="BK111:BK112"/>
    <mergeCell ref="BL105:BL106"/>
    <mergeCell ref="BH107:BH108"/>
    <mergeCell ref="BI107:BI108"/>
    <mergeCell ref="BJ107:BJ108"/>
    <mergeCell ref="BK107:BK108"/>
    <mergeCell ref="BN107:BN108"/>
    <mergeCell ref="BO107:BO108"/>
    <mergeCell ref="BL117:BL118"/>
    <mergeCell ref="BH119:BH120"/>
    <mergeCell ref="BI119:BI120"/>
    <mergeCell ref="BJ119:BJ120"/>
    <mergeCell ref="BK119:BK120"/>
    <mergeCell ref="BN111:BN112"/>
    <mergeCell ref="BO111:BO112"/>
    <mergeCell ref="BO117:BO118"/>
    <mergeCell ref="BL101:BL102"/>
    <mergeCell ref="BH103:BH104"/>
    <mergeCell ref="BI103:BI104"/>
    <mergeCell ref="BJ103:BJ104"/>
    <mergeCell ref="BK103:BK104"/>
    <mergeCell ref="BN95:BN96"/>
    <mergeCell ref="BO95:BO96"/>
    <mergeCell ref="BL97:BL98"/>
    <mergeCell ref="BH99:BH100"/>
    <mergeCell ref="BI99:BI100"/>
    <mergeCell ref="BJ99:BJ100"/>
    <mergeCell ref="BK99:BK100"/>
    <mergeCell ref="BN99:BN100"/>
    <mergeCell ref="BO99:BO100"/>
    <mergeCell ref="BN103:BN104"/>
    <mergeCell ref="BO103:BO104"/>
    <mergeCell ref="BL93:BL94"/>
    <mergeCell ref="BH95:BH96"/>
    <mergeCell ref="BI95:BI96"/>
    <mergeCell ref="BJ95:BJ96"/>
    <mergeCell ref="BK95:BK96"/>
    <mergeCell ref="BK87:BK88"/>
    <mergeCell ref="BN87:BN88"/>
    <mergeCell ref="BO87:BO88"/>
    <mergeCell ref="BL89:BL90"/>
    <mergeCell ref="BH91:BH92"/>
    <mergeCell ref="BI91:BI92"/>
    <mergeCell ref="BJ91:BJ92"/>
    <mergeCell ref="BK91:BK92"/>
    <mergeCell ref="BN91:BN92"/>
    <mergeCell ref="BO91:BO92"/>
    <mergeCell ref="BN79:BN80"/>
    <mergeCell ref="BO79:BO80"/>
    <mergeCell ref="BL81:BL82"/>
    <mergeCell ref="BH83:BH84"/>
    <mergeCell ref="BI83:BI84"/>
    <mergeCell ref="BJ83:BJ84"/>
    <mergeCell ref="BK83:BK84"/>
    <mergeCell ref="BN83:BN84"/>
    <mergeCell ref="BO83:BO84"/>
    <mergeCell ref="BH75:BH76"/>
    <mergeCell ref="BI75:BI76"/>
    <mergeCell ref="BJ75:BJ76"/>
    <mergeCell ref="BK75:BK76"/>
    <mergeCell ref="BN75:BN76"/>
    <mergeCell ref="BS73:BS74"/>
    <mergeCell ref="BS69:BS70"/>
    <mergeCell ref="BH71:BH72"/>
    <mergeCell ref="BI71:BI72"/>
    <mergeCell ref="BJ71:BJ72"/>
    <mergeCell ref="BK71:BK72"/>
    <mergeCell ref="BN71:BN72"/>
    <mergeCell ref="BO71:BO72"/>
    <mergeCell ref="BS71:BS72"/>
    <mergeCell ref="BO69:BO70"/>
    <mergeCell ref="BO73:BO74"/>
    <mergeCell ref="BO75:BO76"/>
    <mergeCell ref="BS63:BS64"/>
    <mergeCell ref="BL65:BL66"/>
    <mergeCell ref="BS65:BS66"/>
    <mergeCell ref="BH67:BH68"/>
    <mergeCell ref="BI67:BI68"/>
    <mergeCell ref="BJ67:BJ68"/>
    <mergeCell ref="BK67:BK68"/>
    <mergeCell ref="BN67:BN68"/>
    <mergeCell ref="BO67:BO68"/>
    <mergeCell ref="BS67:BS68"/>
    <mergeCell ref="BO65:BO66"/>
    <mergeCell ref="BM59:BN60"/>
    <mergeCell ref="BO59:BO60"/>
    <mergeCell ref="BP59:BP60"/>
    <mergeCell ref="BL61:BL62"/>
    <mergeCell ref="BH63:BH64"/>
    <mergeCell ref="BI63:BI64"/>
    <mergeCell ref="BJ63:BJ64"/>
    <mergeCell ref="BK63:BK64"/>
    <mergeCell ref="BN63:BN64"/>
    <mergeCell ref="BO63:BO64"/>
    <mergeCell ref="BO61:BO62"/>
    <mergeCell ref="AT143:AT144"/>
    <mergeCell ref="BH59:BH60"/>
    <mergeCell ref="BI59:BI60"/>
    <mergeCell ref="BJ59:BJ60"/>
    <mergeCell ref="BK59:BL60"/>
    <mergeCell ref="BL69:BL70"/>
    <mergeCell ref="BL73:BL74"/>
    <mergeCell ref="BL77:BL78"/>
    <mergeCell ref="BH79:BH80"/>
    <mergeCell ref="BI79:BI80"/>
    <mergeCell ref="BJ79:BJ80"/>
    <mergeCell ref="BK79:BK80"/>
    <mergeCell ref="BL85:BL86"/>
    <mergeCell ref="BH87:BH88"/>
    <mergeCell ref="BI87:BI88"/>
    <mergeCell ref="BJ87:BJ88"/>
    <mergeCell ref="AT123:AT124"/>
    <mergeCell ref="AT127:AT128"/>
    <mergeCell ref="AT131:AT132"/>
    <mergeCell ref="AT135:AT136"/>
    <mergeCell ref="AT139:AT140"/>
    <mergeCell ref="AT103:AT104"/>
    <mergeCell ref="AT107:AT108"/>
    <mergeCell ref="AT111:AT112"/>
    <mergeCell ref="AT115:AT116"/>
    <mergeCell ref="AT119:AT120"/>
    <mergeCell ref="AT83:AT84"/>
    <mergeCell ref="AT87:AT88"/>
    <mergeCell ref="AT91:AT92"/>
    <mergeCell ref="AT95:AT96"/>
    <mergeCell ref="AT99:AT100"/>
    <mergeCell ref="AT71:AT72"/>
    <mergeCell ref="AT67:AT68"/>
    <mergeCell ref="AT63:AT64"/>
    <mergeCell ref="AT75:AT76"/>
    <mergeCell ref="AT79:AT80"/>
    <mergeCell ref="AW139:AW140"/>
    <mergeCell ref="BA139:BA140"/>
    <mergeCell ref="AV143:AV144"/>
    <mergeCell ref="AW143:AW144"/>
    <mergeCell ref="BA143:BA144"/>
    <mergeCell ref="AW131:AW132"/>
    <mergeCell ref="BA131:BA132"/>
    <mergeCell ref="AV135:AV136"/>
    <mergeCell ref="AW135:AW136"/>
    <mergeCell ref="BA135:BA136"/>
    <mergeCell ref="AW123:AW124"/>
    <mergeCell ref="BA123:BA124"/>
    <mergeCell ref="AV127:AV128"/>
    <mergeCell ref="AW127:AW128"/>
    <mergeCell ref="BA127:BA128"/>
    <mergeCell ref="AW115:AW116"/>
    <mergeCell ref="BA115:BA116"/>
    <mergeCell ref="AV119:AV120"/>
    <mergeCell ref="AW119:AW120"/>
    <mergeCell ref="BA119:BA120"/>
    <mergeCell ref="AW107:AW108"/>
    <mergeCell ref="AV111:AV112"/>
    <mergeCell ref="AW111:AW112"/>
    <mergeCell ref="BA111:BA112"/>
    <mergeCell ref="AW99:AW100"/>
    <mergeCell ref="BA99:BA100"/>
    <mergeCell ref="AV103:AV104"/>
    <mergeCell ref="AW103:AW104"/>
    <mergeCell ref="BA103:BA104"/>
    <mergeCell ref="AZ103:AZ104"/>
    <mergeCell ref="AX105:AX106"/>
    <mergeCell ref="AZ107:AZ108"/>
    <mergeCell ref="AZ99:AZ100"/>
    <mergeCell ref="AX101:AX102"/>
    <mergeCell ref="AW91:AW92"/>
    <mergeCell ref="BA91:BA92"/>
    <mergeCell ref="AV95:AV96"/>
    <mergeCell ref="AW95:AW96"/>
    <mergeCell ref="BA95:BA96"/>
    <mergeCell ref="AW83:AW84"/>
    <mergeCell ref="BA83:BA84"/>
    <mergeCell ref="AV87:AV88"/>
    <mergeCell ref="AW87:AW88"/>
    <mergeCell ref="BA87:BA88"/>
    <mergeCell ref="AX93:AX94"/>
    <mergeCell ref="AZ95:AZ96"/>
    <mergeCell ref="BA93:BA94"/>
    <mergeCell ref="AX85:AX86"/>
    <mergeCell ref="AZ87:AZ88"/>
    <mergeCell ref="AX89:AX90"/>
    <mergeCell ref="AZ91:AZ92"/>
    <mergeCell ref="AU131:AU132"/>
    <mergeCell ref="AU135:AU136"/>
    <mergeCell ref="AU139:AU140"/>
    <mergeCell ref="AU143:AU144"/>
    <mergeCell ref="AV63:AV64"/>
    <mergeCell ref="AV71:AV72"/>
    <mergeCell ref="AV83:AV84"/>
    <mergeCell ref="AV91:AV92"/>
    <mergeCell ref="AV99:AV100"/>
    <mergeCell ref="AV107:AV108"/>
    <mergeCell ref="AV115:AV116"/>
    <mergeCell ref="AV123:AV124"/>
    <mergeCell ref="AV131:AV132"/>
    <mergeCell ref="AV139:AV140"/>
    <mergeCell ref="AU111:AU112"/>
    <mergeCell ref="AU115:AU116"/>
    <mergeCell ref="AU119:AU120"/>
    <mergeCell ref="AU123:AU124"/>
    <mergeCell ref="AU127:AU128"/>
    <mergeCell ref="AU91:AU92"/>
    <mergeCell ref="AU95:AU96"/>
    <mergeCell ref="AU99:AU100"/>
    <mergeCell ref="AU103:AU104"/>
    <mergeCell ref="AU107:AU108"/>
    <mergeCell ref="AU75:AU76"/>
    <mergeCell ref="AU79:AU80"/>
    <mergeCell ref="AU83:AU84"/>
    <mergeCell ref="AU87:AU88"/>
    <mergeCell ref="AY59:AZ60"/>
    <mergeCell ref="AV59:AV60"/>
    <mergeCell ref="AW59:AX60"/>
    <mergeCell ref="AU71:AU72"/>
    <mergeCell ref="AU67:AU68"/>
    <mergeCell ref="AU63:AU64"/>
    <mergeCell ref="AW71:AW72"/>
    <mergeCell ref="AX65:AX66"/>
    <mergeCell ref="AZ63:AZ64"/>
    <mergeCell ref="AZ67:AZ68"/>
    <mergeCell ref="AX69:AX70"/>
    <mergeCell ref="AZ71:AZ72"/>
    <mergeCell ref="AV79:AV80"/>
    <mergeCell ref="AW79:AW80"/>
    <mergeCell ref="AV75:AV76"/>
    <mergeCell ref="AW75:AW76"/>
    <mergeCell ref="AV67:AV68"/>
    <mergeCell ref="AW67:AW68"/>
    <mergeCell ref="AW63:AW64"/>
    <mergeCell ref="AZ83:AZ84"/>
    <mergeCell ref="AZ143:AZ144"/>
    <mergeCell ref="BG109:BG110"/>
    <mergeCell ref="BD109:BD110"/>
    <mergeCell ref="AX133:AX134"/>
    <mergeCell ref="AZ135:AZ136"/>
    <mergeCell ref="AX137:AX138"/>
    <mergeCell ref="AZ139:AZ140"/>
    <mergeCell ref="AX141:AX142"/>
    <mergeCell ref="AZ123:AZ124"/>
    <mergeCell ref="AX125:AX126"/>
    <mergeCell ref="AZ127:AZ128"/>
    <mergeCell ref="AX129:AX130"/>
    <mergeCell ref="AZ131:AZ132"/>
    <mergeCell ref="AX113:AX114"/>
    <mergeCell ref="AZ115:AZ116"/>
    <mergeCell ref="AX117:AX118"/>
    <mergeCell ref="AZ119:AZ120"/>
    <mergeCell ref="AX121:AX122"/>
    <mergeCell ref="AX109:AX110"/>
    <mergeCell ref="AZ111:AZ112"/>
    <mergeCell ref="BA133:BA134"/>
    <mergeCell ref="BA137:BA138"/>
    <mergeCell ref="BA141:BA142"/>
    <mergeCell ref="AX73:AX74"/>
    <mergeCell ref="AZ75:AZ76"/>
    <mergeCell ref="AX77:AX78"/>
    <mergeCell ref="AZ79:AZ80"/>
    <mergeCell ref="AX81:AX82"/>
    <mergeCell ref="BE63:BE64"/>
    <mergeCell ref="BE65:BE66"/>
    <mergeCell ref="BE67:BE68"/>
    <mergeCell ref="BE69:BE70"/>
    <mergeCell ref="BE71:BE72"/>
    <mergeCell ref="BE73:BE74"/>
    <mergeCell ref="AQ148:AQ149"/>
    <mergeCell ref="L33:M34"/>
    <mergeCell ref="AT56:BB57"/>
    <mergeCell ref="BA145:BA146"/>
    <mergeCell ref="BB145:BB146"/>
    <mergeCell ref="AT59:AT60"/>
    <mergeCell ref="BA59:BA60"/>
    <mergeCell ref="BB59:BB60"/>
    <mergeCell ref="AU59:AU60"/>
    <mergeCell ref="AX61:AX62"/>
    <mergeCell ref="AH148:AH149"/>
    <mergeCell ref="AI148:AI149"/>
    <mergeCell ref="AL148:AL149"/>
    <mergeCell ref="AM148:AM149"/>
    <mergeCell ref="AP148:AP149"/>
    <mergeCell ref="AL110:AL111"/>
    <mergeCell ref="AM110:AM111"/>
    <mergeCell ref="AX97:AX98"/>
    <mergeCell ref="AP110:AP111"/>
    <mergeCell ref="AQ110:AQ111"/>
    <mergeCell ref="AH129:AH130"/>
    <mergeCell ref="AI129:AI130"/>
    <mergeCell ref="AL129:AL130"/>
    <mergeCell ref="AM129:AM130"/>
    <mergeCell ref="AP129:AP130"/>
    <mergeCell ref="AQ129:AQ130"/>
    <mergeCell ref="AL72:AL73"/>
    <mergeCell ref="AM72:AM73"/>
    <mergeCell ref="AP72:AP73"/>
    <mergeCell ref="AQ72:AQ73"/>
    <mergeCell ref="AH91:AH92"/>
    <mergeCell ref="AI91:AI92"/>
    <mergeCell ref="AL91:AL92"/>
    <mergeCell ref="AM91:AM92"/>
    <mergeCell ref="AP91:AP92"/>
    <mergeCell ref="AQ91:AQ92"/>
    <mergeCell ref="AH72:AH73"/>
    <mergeCell ref="AI72:AI73"/>
    <mergeCell ref="AH110:AH111"/>
    <mergeCell ref="AI110:AI111"/>
    <mergeCell ref="AC75:AD76"/>
    <mergeCell ref="X75:X76"/>
    <mergeCell ref="AB75:AB76"/>
    <mergeCell ref="X56:AA57"/>
    <mergeCell ref="Y75:Y76"/>
    <mergeCell ref="Z75:Z76"/>
    <mergeCell ref="AA75:AA76"/>
    <mergeCell ref="R167:R168"/>
    <mergeCell ref="V167:V168"/>
    <mergeCell ref="U167:U168"/>
    <mergeCell ref="M167:M168"/>
    <mergeCell ref="M148:M149"/>
    <mergeCell ref="U148:U149"/>
    <mergeCell ref="V129:V130"/>
    <mergeCell ref="R129:R130"/>
    <mergeCell ref="N129:N130"/>
    <mergeCell ref="V148:V149"/>
    <mergeCell ref="R148:R149"/>
    <mergeCell ref="N148:N149"/>
    <mergeCell ref="U129:U130"/>
    <mergeCell ref="N167:N168"/>
    <mergeCell ref="M129:M130"/>
    <mergeCell ref="Q167:Q168"/>
    <mergeCell ref="Q129:Q130"/>
    <mergeCell ref="Q148:Q149"/>
    <mergeCell ref="N91:N92"/>
    <mergeCell ref="N110:N111"/>
    <mergeCell ref="D101:D102"/>
    <mergeCell ref="Q72:Q73"/>
    <mergeCell ref="Q91:Q92"/>
    <mergeCell ref="Q110:Q111"/>
    <mergeCell ref="C127:E128"/>
    <mergeCell ref="C121:D126"/>
    <mergeCell ref="C116:D117"/>
    <mergeCell ref="F116:H117"/>
    <mergeCell ref="P6:Q7"/>
    <mergeCell ref="R72:R73"/>
    <mergeCell ref="M72:M73"/>
    <mergeCell ref="N72:N73"/>
    <mergeCell ref="R91:R92"/>
    <mergeCell ref="R110:R111"/>
    <mergeCell ref="V72:V73"/>
    <mergeCell ref="V91:V92"/>
    <mergeCell ref="C56:C57"/>
    <mergeCell ref="D56:D57"/>
    <mergeCell ref="G56:I57"/>
    <mergeCell ref="H58:I58"/>
    <mergeCell ref="H60:I60"/>
    <mergeCell ref="U91:U92"/>
    <mergeCell ref="L56:N57"/>
    <mergeCell ref="U72:U73"/>
    <mergeCell ref="C110:D115"/>
    <mergeCell ref="F110:H115"/>
    <mergeCell ref="M110:M111"/>
    <mergeCell ref="M91:M92"/>
    <mergeCell ref="V110:V111"/>
    <mergeCell ref="U110:U111"/>
    <mergeCell ref="U16:V16"/>
    <mergeCell ref="U17:V17"/>
    <mergeCell ref="Q10:Q11"/>
    <mergeCell ref="D32:D33"/>
    <mergeCell ref="P20:Q21"/>
    <mergeCell ref="P22:Q41"/>
    <mergeCell ref="L39:L40"/>
    <mergeCell ref="L8:L9"/>
    <mergeCell ref="M8:M9"/>
    <mergeCell ref="L11:M17"/>
    <mergeCell ref="L28:L29"/>
    <mergeCell ref="L31:L32"/>
    <mergeCell ref="L35:L36"/>
    <mergeCell ref="P3:P4"/>
    <mergeCell ref="L37:L38"/>
    <mergeCell ref="H10:I10"/>
    <mergeCell ref="G36:I40"/>
    <mergeCell ref="L20:M25"/>
    <mergeCell ref="B2:E4"/>
    <mergeCell ref="C6:C7"/>
    <mergeCell ref="D6:D7"/>
    <mergeCell ref="G6:I7"/>
    <mergeCell ref="C5:D5"/>
    <mergeCell ref="F3:F4"/>
    <mergeCell ref="G3:G4"/>
    <mergeCell ref="H3:H4"/>
    <mergeCell ref="I3:I4"/>
    <mergeCell ref="J3:J4"/>
    <mergeCell ref="L3:L4"/>
    <mergeCell ref="M3:M4"/>
    <mergeCell ref="N3:N4"/>
    <mergeCell ref="O3:O4"/>
    <mergeCell ref="P13:Q17"/>
    <mergeCell ref="L6:M7"/>
    <mergeCell ref="C39:C40"/>
    <mergeCell ref="H8:I8"/>
    <mergeCell ref="P10:P11"/>
    <mergeCell ref="BA61:BA62"/>
    <mergeCell ref="BA65:BA66"/>
    <mergeCell ref="BA69:BA70"/>
    <mergeCell ref="BA73:BA74"/>
    <mergeCell ref="BA75:BA76"/>
    <mergeCell ref="BA77:BA78"/>
    <mergeCell ref="BA81:BA82"/>
    <mergeCell ref="BA85:BA86"/>
    <mergeCell ref="BA89:BA90"/>
    <mergeCell ref="BA63:BA64"/>
    <mergeCell ref="BA71:BA72"/>
    <mergeCell ref="BA67:BA68"/>
    <mergeCell ref="BA79:BA80"/>
    <mergeCell ref="BA97:BA98"/>
    <mergeCell ref="BA101:BA102"/>
    <mergeCell ref="BA105:BA106"/>
    <mergeCell ref="BA109:BA110"/>
    <mergeCell ref="BA113:BA114"/>
    <mergeCell ref="BA117:BA118"/>
    <mergeCell ref="BA121:BA122"/>
    <mergeCell ref="BA125:BA126"/>
    <mergeCell ref="BA129:BA130"/>
    <mergeCell ref="BA107:BA108"/>
    <mergeCell ref="BO77:BO78"/>
    <mergeCell ref="BO81:BO82"/>
    <mergeCell ref="BO85:BO86"/>
    <mergeCell ref="BO89:BO90"/>
    <mergeCell ref="BO93:BO94"/>
    <mergeCell ref="BO97:BO98"/>
    <mergeCell ref="BO101:BO102"/>
    <mergeCell ref="BO105:BO106"/>
    <mergeCell ref="BO109:BO110"/>
    <mergeCell ref="CC137:CC138"/>
    <mergeCell ref="CC77:CC78"/>
    <mergeCell ref="CC81:CC82"/>
    <mergeCell ref="CC85:CC86"/>
    <mergeCell ref="CC89:CC90"/>
    <mergeCell ref="CC93:CC94"/>
    <mergeCell ref="CC97:CC98"/>
    <mergeCell ref="CC101:CC102"/>
    <mergeCell ref="CC105:CC106"/>
    <mergeCell ref="CC109:CC110"/>
  </mergeCells>
  <phoneticPr fontId="8" type="noConversion"/>
  <conditionalFormatting sqref="D6:D7 D36">
    <cfRule type="cellIs" dxfId="349" priority="181" operator="equal">
      <formula>0</formula>
    </cfRule>
  </conditionalFormatting>
  <conditionalFormatting sqref="D10">
    <cfRule type="expression" priority="188">
      <formula>IF($D$10="", "0")</formula>
    </cfRule>
  </conditionalFormatting>
  <conditionalFormatting sqref="D56:D57">
    <cfRule type="cellIs" dxfId="348" priority="170" operator="equal">
      <formula>0</formula>
    </cfRule>
  </conditionalFormatting>
  <conditionalFormatting sqref="D60">
    <cfRule type="expression" priority="171">
      <formula>IF($D$10="", "0")</formula>
    </cfRule>
  </conditionalFormatting>
  <conditionalFormatting sqref="L8:L9">
    <cfRule type="expression" dxfId="347" priority="182" stopIfTrue="1">
      <formula>OR(L8="?", L8="")</formula>
    </cfRule>
  </conditionalFormatting>
  <conditionalFormatting sqref="L33:M34">
    <cfRule type="expression" dxfId="346" priority="167">
      <formula>OR(L8="?", L8="")</formula>
    </cfRule>
  </conditionalFormatting>
  <conditionalFormatting sqref="M8:M9">
    <cfRule type="expression" dxfId="345" priority="186">
      <formula>OR(L8="?", L8="")</formula>
    </cfRule>
  </conditionalFormatting>
  <conditionalFormatting sqref="P10:P11">
    <cfRule type="expression" dxfId="344" priority="180" stopIfTrue="1">
      <formula>OR(L8="?", L8="")</formula>
    </cfRule>
  </conditionalFormatting>
  <conditionalFormatting sqref="Q10:Q11">
    <cfRule type="expression" dxfId="343" priority="183" stopIfTrue="1">
      <formula>OR(L8="?", L8="")</formula>
    </cfRule>
  </conditionalFormatting>
  <conditionalFormatting sqref="W10">
    <cfRule type="expression" priority="1">
      <formula>IF($D$10="", "0")</formula>
    </cfRule>
  </conditionalFormatting>
  <conditionalFormatting sqref="AT63:AV64">
    <cfRule type="expression" dxfId="342" priority="106" stopIfTrue="1">
      <formula>$AW$63&lt;&gt;0</formula>
    </cfRule>
  </conditionalFormatting>
  <conditionalFormatting sqref="AT67:AV68">
    <cfRule type="expression" dxfId="341" priority="108" stopIfTrue="1">
      <formula>$AW$67&lt;&gt;0</formula>
    </cfRule>
  </conditionalFormatting>
  <conditionalFormatting sqref="AT71:AV72">
    <cfRule type="expression" dxfId="340" priority="109" stopIfTrue="1">
      <formula>$AW$71&lt;&gt;0</formula>
    </cfRule>
  </conditionalFormatting>
  <conditionalFormatting sqref="AT75:AV76">
    <cfRule type="expression" dxfId="339" priority="105" stopIfTrue="1">
      <formula>$AW$75&lt;&gt;0</formula>
    </cfRule>
  </conditionalFormatting>
  <conditionalFormatting sqref="AT79:AV80">
    <cfRule type="expression" dxfId="338" priority="104">
      <formula>$AW$79&lt;&gt;0</formula>
    </cfRule>
  </conditionalFormatting>
  <conditionalFormatting sqref="AT83:AV84">
    <cfRule type="expression" dxfId="337" priority="103">
      <formula>$AW$83&lt;&gt;0</formula>
    </cfRule>
  </conditionalFormatting>
  <conditionalFormatting sqref="AT87:AV88">
    <cfRule type="expression" dxfId="336" priority="102" stopIfTrue="1">
      <formula>$AW$87&lt;&gt;0</formula>
    </cfRule>
  </conditionalFormatting>
  <conditionalFormatting sqref="AT91:AV92">
    <cfRule type="expression" dxfId="335" priority="101" stopIfTrue="1">
      <formula>$AW$91&lt;&gt;0</formula>
    </cfRule>
  </conditionalFormatting>
  <conditionalFormatting sqref="AT95:AV96">
    <cfRule type="expression" dxfId="334" priority="100" stopIfTrue="1">
      <formula>$AW$95&lt;&gt;0</formula>
    </cfRule>
  </conditionalFormatting>
  <conditionalFormatting sqref="AT99:AV100">
    <cfRule type="expression" dxfId="333" priority="99" stopIfTrue="1">
      <formula>$AW$99&lt;&gt;0</formula>
    </cfRule>
  </conditionalFormatting>
  <conditionalFormatting sqref="AT103:AV104">
    <cfRule type="expression" dxfId="332" priority="98" stopIfTrue="1">
      <formula>$AW$103&lt;&gt;0</formula>
    </cfRule>
  </conditionalFormatting>
  <conditionalFormatting sqref="AT107:AV108">
    <cfRule type="expression" dxfId="331" priority="97" stopIfTrue="1">
      <formula>$AW$107&lt;&gt;0</formula>
    </cfRule>
  </conditionalFormatting>
  <conditionalFormatting sqref="AT111:AV112">
    <cfRule type="expression" dxfId="330" priority="96" stopIfTrue="1">
      <formula>$AW$111&lt;&gt;0</formula>
    </cfRule>
  </conditionalFormatting>
  <conditionalFormatting sqref="AT115:AV116">
    <cfRule type="expression" dxfId="329" priority="95" stopIfTrue="1">
      <formula>$AW$115&lt;&gt;0</formula>
    </cfRule>
  </conditionalFormatting>
  <conditionalFormatting sqref="AT119:AV120">
    <cfRule type="expression" dxfId="328" priority="94" stopIfTrue="1">
      <formula>$AW$119&lt;&gt;0</formula>
    </cfRule>
  </conditionalFormatting>
  <conditionalFormatting sqref="AT123:AV124">
    <cfRule type="expression" dxfId="327" priority="93" stopIfTrue="1">
      <formula>$AW$123&lt;&gt;0</formula>
    </cfRule>
  </conditionalFormatting>
  <conditionalFormatting sqref="AT127:AV128">
    <cfRule type="expression" dxfId="326" priority="92" stopIfTrue="1">
      <formula>$AW$127&lt;&gt;0</formula>
    </cfRule>
  </conditionalFormatting>
  <conditionalFormatting sqref="AT131:AV132">
    <cfRule type="expression" dxfId="325" priority="91" stopIfTrue="1">
      <formula>$AW$131&lt;&gt;0</formula>
    </cfRule>
  </conditionalFormatting>
  <conditionalFormatting sqref="AT135:AV136">
    <cfRule type="expression" dxfId="324" priority="90" stopIfTrue="1">
      <formula>$AW$135&lt;&gt;0</formula>
    </cfRule>
  </conditionalFormatting>
  <conditionalFormatting sqref="AT139:AV140">
    <cfRule type="expression" dxfId="323" priority="89" stopIfTrue="1">
      <formula>$AW$139&lt;&gt;0</formula>
    </cfRule>
  </conditionalFormatting>
  <conditionalFormatting sqref="AT143:AV144">
    <cfRule type="expression" dxfId="322" priority="88" stopIfTrue="1">
      <formula>$AW$143&lt;&gt;0</formula>
    </cfRule>
  </conditionalFormatting>
  <conditionalFormatting sqref="BH107:BI108">
    <cfRule type="expression" dxfId="321" priority="54" stopIfTrue="1">
      <formula>$AW$107&lt;&gt;0</formula>
    </cfRule>
  </conditionalFormatting>
  <conditionalFormatting sqref="BH63:BJ64">
    <cfRule type="expression" dxfId="320" priority="83" stopIfTrue="1">
      <formula>$BK$63&lt;&gt;0</formula>
    </cfRule>
  </conditionalFormatting>
  <conditionalFormatting sqref="BH67:BJ68">
    <cfRule type="expression" dxfId="319" priority="64">
      <formula>$BK$67&lt;&gt;0</formula>
    </cfRule>
  </conditionalFormatting>
  <conditionalFormatting sqref="BH71:BJ72">
    <cfRule type="expression" dxfId="318" priority="87" stopIfTrue="1">
      <formula>$BK$71&lt;&gt;0</formula>
    </cfRule>
  </conditionalFormatting>
  <conditionalFormatting sqref="BH75:BJ76">
    <cfRule type="expression" dxfId="317" priority="85">
      <formula>$BK$75&lt;&gt;0</formula>
    </cfRule>
  </conditionalFormatting>
  <conditionalFormatting sqref="BH79:BJ80">
    <cfRule type="expression" dxfId="316" priority="86" stopIfTrue="1">
      <formula>$BK$79&lt;&gt;0</formula>
    </cfRule>
  </conditionalFormatting>
  <conditionalFormatting sqref="BH83:BJ84">
    <cfRule type="expression" dxfId="315" priority="82">
      <formula>$BK$83&lt;&gt;0</formula>
    </cfRule>
  </conditionalFormatting>
  <conditionalFormatting sqref="BH87:BJ88">
    <cfRule type="expression" dxfId="314" priority="81">
      <formula>$BK$87&lt;&gt;0</formula>
    </cfRule>
  </conditionalFormatting>
  <conditionalFormatting sqref="BH91:BJ92">
    <cfRule type="expression" dxfId="313" priority="80" stopIfTrue="1">
      <formula>$BK$91&lt;&gt;0</formula>
    </cfRule>
  </conditionalFormatting>
  <conditionalFormatting sqref="BH95:BJ96">
    <cfRule type="expression" dxfId="312" priority="79">
      <formula>$BK$95&lt;&gt;0</formula>
    </cfRule>
  </conditionalFormatting>
  <conditionalFormatting sqref="BH99:BJ100">
    <cfRule type="expression" dxfId="311" priority="78">
      <formula>$BK$99&lt;&gt;0</formula>
    </cfRule>
  </conditionalFormatting>
  <conditionalFormatting sqref="BH103:BJ104">
    <cfRule type="expression" dxfId="310" priority="77" stopIfTrue="1">
      <formula>$BK$103&lt;&gt;0</formula>
    </cfRule>
  </conditionalFormatting>
  <conditionalFormatting sqref="BH107:BJ108">
    <cfRule type="expression" dxfId="309" priority="76">
      <formula>$BK$107&lt;&gt;0</formula>
    </cfRule>
  </conditionalFormatting>
  <conditionalFormatting sqref="BH111:BJ112">
    <cfRule type="expression" dxfId="308" priority="75">
      <formula>$BK$111&lt;&gt;0</formula>
    </cfRule>
  </conditionalFormatting>
  <conditionalFormatting sqref="BH115:BJ116">
    <cfRule type="expression" dxfId="307" priority="52" stopIfTrue="1">
      <formula>$BK$115&lt;&gt;0</formula>
    </cfRule>
  </conditionalFormatting>
  <conditionalFormatting sqref="BH119:BJ120">
    <cfRule type="expression" dxfId="306" priority="51" stopIfTrue="1">
      <formula>$BK$119&lt;&gt;0</formula>
    </cfRule>
  </conditionalFormatting>
  <conditionalFormatting sqref="BH123:BJ124">
    <cfRule type="expression" dxfId="305" priority="50">
      <formula>$BK$123&lt;&gt;0</formula>
    </cfRule>
  </conditionalFormatting>
  <conditionalFormatting sqref="BH127:BJ128">
    <cfRule type="expression" dxfId="304" priority="49">
      <formula>$BK$127&lt;&gt;0</formula>
    </cfRule>
  </conditionalFormatting>
  <conditionalFormatting sqref="BH131:BJ132">
    <cfRule type="expression" dxfId="303" priority="48">
      <formula>$BK$131&lt;&gt;0</formula>
    </cfRule>
  </conditionalFormatting>
  <conditionalFormatting sqref="BH135:BJ136">
    <cfRule type="expression" dxfId="302" priority="47" stopIfTrue="1">
      <formula>$BK$135&lt;&gt;0</formula>
    </cfRule>
  </conditionalFormatting>
  <conditionalFormatting sqref="BH139:BJ140">
    <cfRule type="expression" dxfId="301" priority="46">
      <formula>$BK$139&lt;&gt;0</formula>
    </cfRule>
  </conditionalFormatting>
  <conditionalFormatting sqref="BH143:BJ144">
    <cfRule type="expression" dxfId="300" priority="45">
      <formula>$BK$143&lt;&gt;0</formula>
    </cfRule>
  </conditionalFormatting>
  <conditionalFormatting sqref="BV63:BX64">
    <cfRule type="expression" dxfId="299" priority="22">
      <formula>$BY$63&lt;&gt;0</formula>
    </cfRule>
  </conditionalFormatting>
  <conditionalFormatting sqref="BV67:BX68">
    <cfRule type="expression" dxfId="298" priority="21" stopIfTrue="1">
      <formula>$BY$67&lt;&gt;0</formula>
    </cfRule>
  </conditionalFormatting>
  <conditionalFormatting sqref="BV71:BX72">
    <cfRule type="expression" dxfId="297" priority="20">
      <formula>$BY$71&lt;&gt;0</formula>
    </cfRule>
  </conditionalFormatting>
  <conditionalFormatting sqref="BV75:BX76">
    <cfRule type="expression" dxfId="296" priority="19">
      <formula>$BY$75&lt;&gt;0</formula>
    </cfRule>
  </conditionalFormatting>
  <conditionalFormatting sqref="BV79:BX80">
    <cfRule type="expression" dxfId="295" priority="18">
      <formula>$BY$79&lt;&gt;0</formula>
    </cfRule>
  </conditionalFormatting>
  <conditionalFormatting sqref="BV83:BX84">
    <cfRule type="expression" dxfId="294" priority="17">
      <formula>$BY$83&lt;&gt;0</formula>
    </cfRule>
  </conditionalFormatting>
  <conditionalFormatting sqref="BV87:BX88">
    <cfRule type="expression" dxfId="293" priority="16">
      <formula>$BY$87&lt;&gt;0</formula>
    </cfRule>
  </conditionalFormatting>
  <conditionalFormatting sqref="BV91:BX92">
    <cfRule type="expression" dxfId="292" priority="15">
      <formula>$BY$91&lt;&gt;0</formula>
    </cfRule>
  </conditionalFormatting>
  <conditionalFormatting sqref="BV95:BX96">
    <cfRule type="expression" dxfId="291" priority="14">
      <formula>$BY$95&lt;&gt;0</formula>
    </cfRule>
  </conditionalFormatting>
  <conditionalFormatting sqref="BV99:BX100">
    <cfRule type="expression" dxfId="290" priority="13">
      <formula>$BY$99&lt;&gt;0</formula>
    </cfRule>
  </conditionalFormatting>
  <conditionalFormatting sqref="BV103:BX104">
    <cfRule type="expression" dxfId="289" priority="12" stopIfTrue="1">
      <formula>$BY$103&lt;&gt;0</formula>
    </cfRule>
  </conditionalFormatting>
  <conditionalFormatting sqref="BV107:BX108">
    <cfRule type="expression" dxfId="288" priority="11">
      <formula>$BY$107&lt;&gt;0</formula>
    </cfRule>
  </conditionalFormatting>
  <conditionalFormatting sqref="BV111:BX112">
    <cfRule type="expression" dxfId="287" priority="10">
      <formula>$BY$111&lt;&gt;0</formula>
    </cfRule>
  </conditionalFormatting>
  <conditionalFormatting sqref="BV115:BX116">
    <cfRule type="expression" dxfId="286" priority="9" stopIfTrue="1">
      <formula>$BY$115&lt;&gt;0</formula>
    </cfRule>
  </conditionalFormatting>
  <conditionalFormatting sqref="BV119:BX120">
    <cfRule type="expression" dxfId="285" priority="8">
      <formula>$BY$119&lt;&gt;0</formula>
    </cfRule>
  </conditionalFormatting>
  <conditionalFormatting sqref="BV123:BX124">
    <cfRule type="expression" dxfId="284" priority="7">
      <formula>$BY$123&lt;&gt;0</formula>
    </cfRule>
  </conditionalFormatting>
  <conditionalFormatting sqref="BV127:BX128">
    <cfRule type="expression" dxfId="283" priority="6">
      <formula>$BY$127&lt;&gt;0</formula>
    </cfRule>
  </conditionalFormatting>
  <conditionalFormatting sqref="BV131:BX132">
    <cfRule type="expression" dxfId="282" priority="5">
      <formula>$BY$131&lt;&gt;0</formula>
    </cfRule>
  </conditionalFormatting>
  <conditionalFormatting sqref="BV135:BX136">
    <cfRule type="expression" dxfId="281" priority="4">
      <formula>$BY$135&lt;&gt;0</formula>
    </cfRule>
  </conditionalFormatting>
  <conditionalFormatting sqref="BV139:BX140">
    <cfRule type="expression" dxfId="280" priority="3" stopIfTrue="1">
      <formula>$BY$139&lt;&gt;0</formula>
    </cfRule>
  </conditionalFormatting>
  <conditionalFormatting sqref="BV143:BX144">
    <cfRule type="expression" dxfId="279" priority="2">
      <formula>$BY$143&lt;&gt;0</formula>
    </cfRule>
  </conditionalFormatting>
  <dataValidations count="3">
    <dataValidation type="list" allowBlank="1" showInputMessage="1" showErrorMessage="1" promptTitle="Savings Accounts" prompt="Select the bank where your Accrued Funds are being saved." sqref="P73 T73 L73 L92 P92 T92 T111 P111 L111 L130 P130 T130 T149 P149 L149" xr:uid="{5336D153-FDFD-FF48-B209-12D35C16387D}">
      <formula1>$Y$58:$AB$58</formula1>
    </dataValidation>
    <dataValidation type="list" allowBlank="1" showInputMessage="1" showErrorMessage="1" promptTitle="Bill Frequency" prompt="How often do you pay this bill?" sqref="V72:V73 N72:N73 R72:R73 N91:N92 R91:R92 V91:V92 N110:N111 R110:R111 V110:V111 N129:N130 R129:R130 V129:V130 N148:N149 R148:R149 V148:V149" xr:uid="{798E1F14-0BBF-0A44-89C0-7F90C2E932F3}">
      <formula1>$AC$58:$AF$58</formula1>
    </dataValidation>
    <dataValidation type="list" allowBlank="1" showInputMessage="1" showErrorMessage="1" promptTitle="Savings Accounts" prompt="Select the bank where your Accrued Funds are being saved." sqref="T168 L168 P168" xr:uid="{ABF7B51C-AD82-8441-98FD-CEEC55C8E530}">
      <formula1>#REF!</formula1>
    </dataValidation>
  </dataValidations>
  <hyperlinks>
    <hyperlink ref="G45:H45" r:id="rId1" display="Click Here, or visit " xr:uid="{DBA28ACA-70B1-5D4E-90B0-17B06648EE3E}"/>
  </hyperlinks>
  <pageMargins left="0.7" right="0.7" top="0.75" bottom="0.75" header="0.3" footer="0.3"/>
  <pageSetup scale="39" orientation="landscape" horizontalDpi="0" verticalDpi="0"/>
  <ignoredErrors>
    <ignoredError sqref="D31 CK60:CK61 CK62:CK65" unlockedFormula="1"/>
  </ignoredError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3880A-6E42-CD4F-BD7F-F80D193717F5}">
  <sheetPr>
    <tabColor theme="5"/>
  </sheetPr>
  <dimension ref="A1:P41"/>
  <sheetViews>
    <sheetView zoomScale="90" zoomScaleNormal="90" workbookViewId="0">
      <selection activeCell="D31" sqref="D31"/>
    </sheetView>
  </sheetViews>
  <sheetFormatPr baseColWidth="10" defaultRowHeight="13"/>
  <cols>
    <col min="1" max="1" width="27.1640625" bestFit="1" customWidth="1"/>
    <col min="2" max="2" width="15.5" customWidth="1"/>
    <col min="3" max="3" width="15.5" bestFit="1" customWidth="1"/>
    <col min="4" max="4" width="15.5" customWidth="1"/>
    <col min="5" max="12" width="15.5" bestFit="1" customWidth="1"/>
    <col min="13" max="16" width="16.83203125" bestFit="1" customWidth="1"/>
  </cols>
  <sheetData>
    <row r="1" spans="1:16" ht="28" customHeight="1">
      <c r="A1" s="1" t="s">
        <v>55</v>
      </c>
      <c r="C1" s="810" t="s">
        <v>77</v>
      </c>
      <c r="D1" s="810"/>
      <c r="E1" s="810"/>
      <c r="F1" s="810"/>
      <c r="G1" s="810"/>
      <c r="H1" s="810"/>
      <c r="I1" s="810"/>
      <c r="J1" s="810"/>
      <c r="K1" s="810"/>
      <c r="L1" s="810"/>
      <c r="M1" s="810"/>
      <c r="N1" s="810"/>
    </row>
    <row r="3" spans="1:16" ht="13" customHeight="1"/>
    <row r="4" spans="1:16" s="3" customFormat="1" ht="21" customHeight="1" thickBot="1">
      <c r="A4" s="7"/>
      <c r="B4" s="8" t="s">
        <v>68</v>
      </c>
      <c r="C4" s="8" t="s">
        <v>69</v>
      </c>
      <c r="D4" s="8" t="s">
        <v>69</v>
      </c>
      <c r="E4" s="8" t="s">
        <v>57</v>
      </c>
      <c r="F4" s="8" t="s">
        <v>58</v>
      </c>
      <c r="G4" s="8" t="s">
        <v>59</v>
      </c>
      <c r="H4" s="8" t="s">
        <v>60</v>
      </c>
      <c r="I4" s="8" t="s">
        <v>61</v>
      </c>
      <c r="J4" s="8" t="s">
        <v>62</v>
      </c>
      <c r="K4" s="8" t="s">
        <v>63</v>
      </c>
      <c r="L4" s="8" t="s">
        <v>64</v>
      </c>
      <c r="M4" s="8" t="s">
        <v>65</v>
      </c>
      <c r="N4" s="8" t="s">
        <v>66</v>
      </c>
      <c r="O4" s="8" t="s">
        <v>67</v>
      </c>
      <c r="P4" s="8" t="s">
        <v>70</v>
      </c>
    </row>
    <row r="5" spans="1:16" ht="30">
      <c r="A5" s="7" t="s">
        <v>56</v>
      </c>
      <c r="B5" s="17" t="s">
        <v>75</v>
      </c>
      <c r="C5" s="17" t="s">
        <v>44</v>
      </c>
      <c r="D5" s="17" t="s">
        <v>76</v>
      </c>
      <c r="E5" s="17"/>
      <c r="F5" s="17"/>
      <c r="G5" s="17"/>
      <c r="H5" s="17"/>
      <c r="I5" s="17"/>
      <c r="J5" s="17"/>
      <c r="K5" s="17"/>
      <c r="L5" s="17"/>
      <c r="M5" s="17"/>
      <c r="N5" s="17"/>
      <c r="O5" s="17"/>
      <c r="P5" s="17"/>
    </row>
    <row r="6" spans="1:16" ht="45">
      <c r="A6" s="7" t="s">
        <v>73</v>
      </c>
      <c r="B6" s="17" t="s">
        <v>37</v>
      </c>
      <c r="C6" s="17" t="s">
        <v>74</v>
      </c>
      <c r="D6" s="17"/>
      <c r="E6" s="17"/>
      <c r="F6" s="17"/>
      <c r="G6" s="17"/>
      <c r="H6" s="17"/>
      <c r="I6" s="17"/>
      <c r="J6" s="17"/>
      <c r="K6" s="17"/>
      <c r="L6" s="17"/>
      <c r="M6" s="17"/>
      <c r="N6" s="17"/>
      <c r="O6" s="17"/>
      <c r="P6" s="17"/>
    </row>
    <row r="7" spans="1:16" ht="21" customHeight="1">
      <c r="A7" s="7" t="s">
        <v>2</v>
      </c>
      <c r="B7" s="11">
        <v>600</v>
      </c>
      <c r="C7" s="11">
        <v>475.32</v>
      </c>
      <c r="D7" s="11">
        <v>5000</v>
      </c>
      <c r="E7" s="11"/>
      <c r="F7" s="11"/>
      <c r="G7" s="11"/>
      <c r="H7" s="11"/>
      <c r="I7" s="11"/>
      <c r="J7" s="11"/>
      <c r="K7" s="11"/>
      <c r="L7" s="11"/>
      <c r="M7" s="11"/>
      <c r="N7" s="11"/>
      <c r="O7" s="11"/>
      <c r="P7" s="11"/>
    </row>
    <row r="8" spans="1:16" ht="21" customHeight="1">
      <c r="A8" s="7" t="s">
        <v>71</v>
      </c>
      <c r="B8" s="12">
        <v>12</v>
      </c>
      <c r="C8" s="12">
        <v>3</v>
      </c>
      <c r="D8" s="12">
        <v>24</v>
      </c>
      <c r="E8" s="12"/>
      <c r="F8" s="12"/>
      <c r="G8" s="12"/>
      <c r="H8" s="12"/>
      <c r="I8" s="12"/>
      <c r="J8" s="12"/>
      <c r="K8" s="12"/>
      <c r="L8" s="12"/>
      <c r="M8" s="12"/>
      <c r="N8" s="12"/>
      <c r="O8" s="12"/>
      <c r="P8" s="12"/>
    </row>
    <row r="9" spans="1:16" ht="21" customHeight="1">
      <c r="A9" s="7" t="s">
        <v>72</v>
      </c>
      <c r="B9" s="13">
        <f>B7/B8</f>
        <v>50</v>
      </c>
      <c r="C9" s="13">
        <f t="shared" ref="C9:N9" si="0">C7/C8</f>
        <v>158.44</v>
      </c>
      <c r="D9" s="13">
        <f t="shared" si="0"/>
        <v>208.33333333333334</v>
      </c>
      <c r="E9" s="14" t="e">
        <f t="shared" si="0"/>
        <v>#DIV/0!</v>
      </c>
      <c r="F9" s="14" t="e">
        <f t="shared" si="0"/>
        <v>#DIV/0!</v>
      </c>
      <c r="G9" s="14" t="e">
        <f t="shared" si="0"/>
        <v>#DIV/0!</v>
      </c>
      <c r="H9" s="14" t="e">
        <f t="shared" si="0"/>
        <v>#DIV/0!</v>
      </c>
      <c r="I9" s="14" t="e">
        <f t="shared" si="0"/>
        <v>#DIV/0!</v>
      </c>
      <c r="J9" s="14" t="e">
        <f t="shared" si="0"/>
        <v>#DIV/0!</v>
      </c>
      <c r="K9" s="14" t="e">
        <f t="shared" si="0"/>
        <v>#DIV/0!</v>
      </c>
      <c r="L9" s="14" t="e">
        <f t="shared" si="0"/>
        <v>#DIV/0!</v>
      </c>
      <c r="M9" s="14" t="e">
        <f t="shared" si="0"/>
        <v>#DIV/0!</v>
      </c>
      <c r="N9" s="14" t="e">
        <f t="shared" si="0"/>
        <v>#DIV/0!</v>
      </c>
      <c r="O9" s="14" t="e">
        <f t="shared" ref="O9" si="1">O7/O8</f>
        <v>#DIV/0!</v>
      </c>
      <c r="P9" s="14" t="e">
        <f t="shared" ref="P9" si="2">P7/P8</f>
        <v>#DIV/0!</v>
      </c>
    </row>
    <row r="10" spans="1:16" ht="18" customHeight="1">
      <c r="C10" s="9"/>
      <c r="D10" s="9"/>
      <c r="E10" s="9"/>
      <c r="F10" s="9"/>
      <c r="G10" s="9"/>
      <c r="H10" s="9"/>
      <c r="I10" s="9"/>
      <c r="J10" s="9"/>
      <c r="K10" s="9"/>
      <c r="L10" s="9"/>
      <c r="M10" s="9"/>
      <c r="N10" s="5"/>
      <c r="O10" s="4"/>
    </row>
    <row r="11" spans="1:16" ht="18" customHeight="1">
      <c r="A11" s="7" t="s">
        <v>32</v>
      </c>
      <c r="B11" s="9">
        <v>50</v>
      </c>
      <c r="C11" s="9">
        <v>158.44</v>
      </c>
      <c r="D11" s="9">
        <v>208.33</v>
      </c>
      <c r="E11" s="9"/>
      <c r="F11" s="9"/>
      <c r="G11" s="9"/>
      <c r="H11" s="9"/>
      <c r="I11" s="9"/>
      <c r="J11" s="9"/>
      <c r="K11" s="9"/>
      <c r="L11" s="9"/>
      <c r="M11" s="9"/>
      <c r="N11" s="5"/>
      <c r="O11" s="4"/>
    </row>
    <row r="12" spans="1:16" ht="18" customHeight="1">
      <c r="A12" s="7" t="s">
        <v>33</v>
      </c>
      <c r="B12" s="9">
        <v>50</v>
      </c>
      <c r="C12" s="9">
        <v>158.44</v>
      </c>
      <c r="D12" s="9">
        <v>208.33</v>
      </c>
      <c r="E12" s="9"/>
      <c r="F12" s="9"/>
      <c r="G12" s="9"/>
      <c r="H12" s="9"/>
      <c r="I12" s="9"/>
      <c r="J12" s="9"/>
      <c r="K12" s="9"/>
      <c r="L12" s="9"/>
      <c r="M12" s="9"/>
      <c r="N12" s="5"/>
      <c r="O12" s="4"/>
    </row>
    <row r="13" spans="1:16" ht="18" customHeight="1">
      <c r="A13" s="7" t="s">
        <v>34</v>
      </c>
      <c r="B13" s="9">
        <v>50</v>
      </c>
      <c r="C13" s="9">
        <v>158.44</v>
      </c>
      <c r="D13" s="9">
        <v>208.33</v>
      </c>
      <c r="E13" s="9"/>
      <c r="F13" s="9"/>
      <c r="G13" s="9"/>
      <c r="H13" s="9"/>
      <c r="I13" s="9"/>
      <c r="J13" s="9"/>
      <c r="K13" s="9"/>
      <c r="L13" s="9"/>
      <c r="M13" s="9"/>
      <c r="N13" s="5"/>
      <c r="O13" s="4"/>
    </row>
    <row r="14" spans="1:16" ht="18" customHeight="1">
      <c r="A14" s="16">
        <v>43546</v>
      </c>
      <c r="B14" s="9"/>
      <c r="C14" s="15">
        <v>-475.32</v>
      </c>
      <c r="D14" s="9"/>
      <c r="E14" s="9"/>
      <c r="F14" s="9"/>
      <c r="G14" s="9"/>
      <c r="H14" s="9"/>
      <c r="I14" s="9"/>
      <c r="J14" s="9"/>
      <c r="K14" s="9"/>
      <c r="L14" s="9"/>
      <c r="M14" s="9"/>
      <c r="N14" s="5"/>
      <c r="O14" s="4"/>
    </row>
    <row r="15" spans="1:16" ht="18" customHeight="1">
      <c r="A15" s="7" t="s">
        <v>35</v>
      </c>
      <c r="B15" s="9">
        <v>50</v>
      </c>
      <c r="C15" s="9">
        <v>158.44</v>
      </c>
      <c r="D15" s="9">
        <v>160</v>
      </c>
      <c r="E15" s="9"/>
      <c r="F15" s="9"/>
      <c r="G15" s="9"/>
      <c r="H15" s="9"/>
      <c r="I15" s="9"/>
      <c r="J15" s="9"/>
      <c r="K15" s="9"/>
      <c r="L15" s="9"/>
      <c r="M15" s="9"/>
      <c r="N15" s="5"/>
      <c r="O15" s="4"/>
    </row>
    <row r="16" spans="1:16" ht="18" customHeight="1">
      <c r="A16" s="7" t="s">
        <v>36</v>
      </c>
      <c r="B16" s="9">
        <v>50</v>
      </c>
      <c r="C16" s="9">
        <v>158.44</v>
      </c>
      <c r="D16" s="9">
        <v>0</v>
      </c>
      <c r="E16" s="9"/>
      <c r="F16" s="9"/>
      <c r="G16" s="9"/>
      <c r="H16" s="9"/>
      <c r="I16" s="9"/>
      <c r="J16" s="9"/>
      <c r="K16" s="9"/>
      <c r="L16" s="9"/>
      <c r="M16" s="9"/>
      <c r="N16" s="5"/>
      <c r="O16" s="4"/>
    </row>
    <row r="17" spans="1:15" ht="18" customHeight="1">
      <c r="A17" s="7" t="s">
        <v>4</v>
      </c>
      <c r="B17" s="9">
        <v>50</v>
      </c>
      <c r="C17" s="9">
        <v>158.44</v>
      </c>
      <c r="D17" s="9">
        <v>208.33</v>
      </c>
      <c r="E17" s="9"/>
      <c r="F17" s="9"/>
      <c r="G17" s="9"/>
      <c r="H17" s="9"/>
      <c r="I17" s="9"/>
      <c r="J17" s="9"/>
      <c r="K17" s="9"/>
      <c r="L17" s="9"/>
      <c r="M17" s="9"/>
      <c r="N17" s="5"/>
      <c r="O17" s="4"/>
    </row>
    <row r="18" spans="1:15" ht="18" customHeight="1">
      <c r="A18" s="16">
        <v>43638</v>
      </c>
      <c r="B18" s="9"/>
      <c r="C18" s="15">
        <v>-475.32</v>
      </c>
      <c r="D18" s="9"/>
      <c r="E18" s="9"/>
      <c r="F18" s="9"/>
      <c r="G18" s="9"/>
      <c r="H18" s="9"/>
      <c r="I18" s="9"/>
      <c r="J18" s="9"/>
      <c r="K18" s="9"/>
      <c r="L18" s="9"/>
      <c r="M18" s="9"/>
      <c r="N18" s="5"/>
      <c r="O18" s="4"/>
    </row>
    <row r="19" spans="1:15" ht="18" customHeight="1">
      <c r="A19" s="7" t="s">
        <v>19</v>
      </c>
      <c r="B19" s="9">
        <v>50</v>
      </c>
      <c r="C19" s="9">
        <v>158.44</v>
      </c>
      <c r="D19" s="9">
        <v>208.33</v>
      </c>
      <c r="E19" s="9"/>
      <c r="F19" s="9"/>
      <c r="G19" s="9"/>
      <c r="H19" s="9"/>
      <c r="I19" s="9"/>
      <c r="J19" s="9"/>
      <c r="K19" s="9"/>
      <c r="L19" s="9"/>
      <c r="M19" s="9"/>
      <c r="N19" s="5"/>
      <c r="O19" s="4"/>
    </row>
    <row r="20" spans="1:15" ht="18" customHeight="1">
      <c r="A20" s="7" t="s">
        <v>20</v>
      </c>
      <c r="B20" s="9">
        <v>50</v>
      </c>
      <c r="C20" s="9">
        <v>158.44</v>
      </c>
      <c r="D20" s="9">
        <v>75.62</v>
      </c>
      <c r="E20" s="9"/>
      <c r="F20" s="9"/>
      <c r="G20" s="9"/>
      <c r="H20" s="9"/>
      <c r="I20" s="9"/>
      <c r="J20" s="9"/>
      <c r="K20" s="9"/>
      <c r="L20" s="9"/>
      <c r="M20" s="9"/>
      <c r="N20" s="5"/>
      <c r="O20" s="4"/>
    </row>
    <row r="21" spans="1:15" ht="18" customHeight="1">
      <c r="A21" s="7" t="s">
        <v>21</v>
      </c>
      <c r="B21" s="9">
        <v>50</v>
      </c>
      <c r="C21" s="9">
        <v>158.44</v>
      </c>
      <c r="D21" s="9">
        <v>208.33</v>
      </c>
      <c r="E21" s="9"/>
      <c r="F21" s="9"/>
      <c r="G21" s="9"/>
      <c r="H21" s="9"/>
      <c r="I21" s="9"/>
      <c r="J21" s="9"/>
      <c r="K21" s="9"/>
      <c r="L21" s="9"/>
      <c r="M21" s="9"/>
      <c r="N21" s="5"/>
      <c r="O21" s="4"/>
    </row>
    <row r="22" spans="1:15" ht="18" customHeight="1">
      <c r="A22" s="16">
        <v>43730</v>
      </c>
      <c r="B22" s="9"/>
      <c r="C22" s="15">
        <v>-475.32</v>
      </c>
      <c r="D22" s="9"/>
      <c r="E22" s="9"/>
      <c r="F22" s="9"/>
      <c r="G22" s="9"/>
      <c r="H22" s="9"/>
      <c r="I22" s="9"/>
      <c r="J22" s="9"/>
      <c r="K22" s="9"/>
      <c r="L22" s="9"/>
      <c r="M22" s="9"/>
      <c r="N22" s="5"/>
      <c r="O22" s="4"/>
    </row>
    <row r="23" spans="1:15" ht="18" customHeight="1">
      <c r="A23" s="7" t="s">
        <v>22</v>
      </c>
      <c r="B23" s="9">
        <v>50</v>
      </c>
      <c r="C23" s="9">
        <v>158.44</v>
      </c>
      <c r="D23" s="9">
        <v>208.33</v>
      </c>
      <c r="E23" s="2"/>
      <c r="F23" s="2"/>
      <c r="G23" s="2"/>
      <c r="H23" s="2"/>
      <c r="I23" s="2"/>
      <c r="J23" s="2"/>
      <c r="K23" s="2"/>
      <c r="L23" s="2"/>
      <c r="M23" s="2"/>
      <c r="O23" s="6"/>
    </row>
    <row r="24" spans="1:15" ht="18" customHeight="1">
      <c r="A24" s="7" t="s">
        <v>23</v>
      </c>
      <c r="B24" s="9">
        <v>50</v>
      </c>
      <c r="C24" s="9">
        <v>158.44</v>
      </c>
      <c r="D24" s="9">
        <v>208.33</v>
      </c>
      <c r="E24" s="2"/>
      <c r="F24" s="2"/>
      <c r="G24" s="2"/>
      <c r="H24" s="2"/>
      <c r="I24" s="2"/>
      <c r="J24" s="2"/>
      <c r="K24" s="2"/>
      <c r="L24" s="2"/>
      <c r="M24" s="2"/>
    </row>
    <row r="25" spans="1:15" ht="18" customHeight="1">
      <c r="A25" s="7" t="s">
        <v>37</v>
      </c>
      <c r="B25" s="9">
        <v>50</v>
      </c>
      <c r="C25" s="9">
        <v>158.44</v>
      </c>
      <c r="D25" s="9">
        <v>300</v>
      </c>
      <c r="E25" s="2"/>
      <c r="F25" s="2"/>
      <c r="G25" s="2"/>
      <c r="H25" s="2"/>
      <c r="I25" s="2"/>
      <c r="J25" s="2"/>
      <c r="K25" s="2"/>
      <c r="L25" s="2"/>
      <c r="M25" s="2"/>
    </row>
    <row r="26" spans="1:15" ht="18" customHeight="1">
      <c r="A26" s="16">
        <v>43821</v>
      </c>
      <c r="B26" s="9"/>
      <c r="C26" s="15">
        <v>-475.32</v>
      </c>
      <c r="D26" s="9"/>
      <c r="E26" s="2"/>
      <c r="F26" s="2"/>
      <c r="G26" s="2"/>
      <c r="H26" s="2"/>
      <c r="I26" s="2"/>
      <c r="J26" s="2"/>
      <c r="K26" s="2"/>
      <c r="L26" s="2"/>
      <c r="M26" s="2"/>
    </row>
    <row r="27" spans="1:15" ht="18" customHeight="1">
      <c r="A27" s="16">
        <v>43826</v>
      </c>
      <c r="B27" s="15">
        <v>-600</v>
      </c>
      <c r="C27" s="18"/>
      <c r="D27" s="9"/>
      <c r="E27" s="2"/>
      <c r="F27" s="2"/>
      <c r="G27" s="2"/>
      <c r="H27" s="2"/>
      <c r="I27" s="2"/>
      <c r="J27" s="2"/>
      <c r="K27" s="2"/>
      <c r="L27" s="2"/>
      <c r="M27" s="2"/>
    </row>
    <row r="28" spans="1:15" ht="18" customHeight="1">
      <c r="A28" s="7" t="s">
        <v>32</v>
      </c>
      <c r="B28" s="9">
        <v>50</v>
      </c>
      <c r="C28" s="9">
        <v>158.44</v>
      </c>
      <c r="D28" s="9">
        <v>208.33</v>
      </c>
      <c r="E28" s="2"/>
      <c r="F28" s="2"/>
      <c r="G28" s="2"/>
      <c r="H28" s="2"/>
      <c r="I28" s="2"/>
      <c r="J28" s="2"/>
      <c r="K28" s="2"/>
      <c r="L28" s="2"/>
      <c r="M28" s="2"/>
    </row>
    <row r="29" spans="1:15" ht="18" customHeight="1">
      <c r="A29" s="7" t="s">
        <v>33</v>
      </c>
      <c r="B29" s="9">
        <v>50</v>
      </c>
      <c r="C29" s="9">
        <v>158.44</v>
      </c>
      <c r="D29" s="9">
        <v>208.33</v>
      </c>
      <c r="E29" s="2"/>
      <c r="F29" s="2"/>
      <c r="G29" s="2"/>
      <c r="H29" s="2"/>
      <c r="I29" s="2"/>
      <c r="J29" s="2"/>
      <c r="K29" s="2"/>
      <c r="L29" s="2"/>
      <c r="M29" s="2"/>
    </row>
    <row r="30" spans="1:15" ht="18" customHeight="1">
      <c r="A30" s="7" t="s">
        <v>34</v>
      </c>
      <c r="B30" s="9"/>
      <c r="C30" s="18"/>
      <c r="D30" s="9"/>
      <c r="E30" s="2"/>
      <c r="F30" s="2"/>
      <c r="G30" s="2"/>
      <c r="H30" s="2"/>
      <c r="I30" s="2"/>
      <c r="J30" s="2"/>
      <c r="K30" s="2"/>
      <c r="L30" s="2"/>
      <c r="M30" s="2"/>
    </row>
    <row r="31" spans="1:15" ht="18" customHeight="1">
      <c r="A31" s="7" t="s">
        <v>35</v>
      </c>
      <c r="C31" s="18"/>
      <c r="D31" s="9"/>
      <c r="E31" s="2"/>
      <c r="F31" s="2"/>
      <c r="G31" s="2"/>
      <c r="H31" s="2"/>
      <c r="I31" s="2"/>
      <c r="J31" s="2"/>
      <c r="K31" s="2"/>
      <c r="L31" s="2"/>
      <c r="M31" s="2"/>
    </row>
    <row r="32" spans="1:15" ht="18" customHeight="1">
      <c r="A32" s="7" t="s">
        <v>36</v>
      </c>
      <c r="B32" s="2"/>
      <c r="C32" s="18"/>
      <c r="D32" s="9"/>
      <c r="E32" s="2"/>
      <c r="F32" s="2"/>
      <c r="G32" s="2"/>
      <c r="H32" s="2"/>
      <c r="I32" s="2"/>
      <c r="J32" s="2"/>
      <c r="K32" s="2"/>
      <c r="L32" s="2"/>
      <c r="M32" s="2"/>
    </row>
    <row r="33" spans="1:16" ht="18" customHeight="1">
      <c r="A33" s="7" t="s">
        <v>4</v>
      </c>
      <c r="B33" s="2"/>
      <c r="C33" s="18"/>
      <c r="D33" s="9"/>
      <c r="E33" s="2"/>
      <c r="F33" s="2"/>
      <c r="G33" s="2"/>
      <c r="H33" s="2"/>
      <c r="I33" s="2"/>
      <c r="J33" s="2"/>
      <c r="K33" s="2"/>
      <c r="L33" s="2"/>
      <c r="M33" s="2"/>
    </row>
    <row r="34" spans="1:16" ht="18" customHeight="1">
      <c r="A34" s="7" t="s">
        <v>19</v>
      </c>
      <c r="B34" s="2"/>
      <c r="C34" s="18"/>
      <c r="D34" s="9"/>
      <c r="E34" s="2"/>
      <c r="F34" s="2"/>
      <c r="G34" s="2"/>
      <c r="H34" s="2"/>
      <c r="I34" s="2"/>
      <c r="J34" s="2"/>
      <c r="K34" s="2"/>
      <c r="L34" s="2"/>
      <c r="M34" s="2"/>
    </row>
    <row r="35" spans="1:16" ht="18" customHeight="1">
      <c r="A35" s="7" t="s">
        <v>20</v>
      </c>
      <c r="B35" s="2"/>
      <c r="C35" s="18"/>
      <c r="D35" s="9"/>
      <c r="E35" s="2"/>
      <c r="F35" s="2"/>
      <c r="G35" s="2"/>
      <c r="H35" s="2"/>
      <c r="I35" s="2"/>
      <c r="J35" s="2"/>
      <c r="K35" s="2"/>
      <c r="L35" s="2"/>
      <c r="M35" s="2"/>
    </row>
    <row r="36" spans="1:16" ht="18" customHeight="1">
      <c r="A36" s="7" t="s">
        <v>21</v>
      </c>
      <c r="B36" s="2"/>
      <c r="C36" s="18"/>
      <c r="D36" s="9"/>
      <c r="E36" s="2"/>
      <c r="F36" s="2"/>
      <c r="G36" s="2"/>
      <c r="H36" s="2"/>
      <c r="I36" s="2"/>
      <c r="J36" s="2"/>
      <c r="K36" s="2"/>
      <c r="L36" s="2"/>
      <c r="M36" s="2"/>
    </row>
    <row r="37" spans="1:16" ht="18" customHeight="1">
      <c r="A37" s="7" t="s">
        <v>22</v>
      </c>
      <c r="B37" s="2"/>
      <c r="C37" s="18"/>
      <c r="D37" s="9"/>
      <c r="E37" s="2"/>
      <c r="F37" s="2"/>
      <c r="G37" s="2"/>
      <c r="H37" s="2"/>
      <c r="I37" s="2"/>
      <c r="J37" s="2"/>
      <c r="K37" s="2"/>
      <c r="L37" s="2"/>
      <c r="M37" s="2"/>
    </row>
    <row r="38" spans="1:16" ht="18" customHeight="1">
      <c r="A38" s="7" t="s">
        <v>23</v>
      </c>
      <c r="B38" s="2"/>
      <c r="C38" s="18"/>
      <c r="D38" s="9"/>
      <c r="E38" s="2"/>
      <c r="F38" s="2"/>
      <c r="G38" s="2"/>
      <c r="H38" s="2"/>
      <c r="I38" s="2"/>
      <c r="J38" s="2"/>
      <c r="K38" s="2"/>
      <c r="L38" s="2"/>
      <c r="M38" s="2"/>
    </row>
    <row r="39" spans="1:16" ht="18" customHeight="1">
      <c r="A39" s="7" t="s">
        <v>37</v>
      </c>
      <c r="B39" s="2"/>
      <c r="C39" s="18"/>
      <c r="D39" s="9"/>
      <c r="E39" s="2"/>
      <c r="F39" s="2"/>
      <c r="G39" s="2"/>
      <c r="H39" s="2"/>
      <c r="I39" s="2"/>
      <c r="J39" s="2"/>
      <c r="K39" s="2"/>
      <c r="L39" s="2"/>
      <c r="M39" s="2"/>
    </row>
    <row r="40" spans="1:16" ht="21" customHeight="1" thickBot="1">
      <c r="B40" s="10">
        <f t="shared" ref="B40:P40" si="3">SUM(B11:B39)</f>
        <v>100</v>
      </c>
      <c r="C40" s="10">
        <f t="shared" si="3"/>
        <v>316.88</v>
      </c>
      <c r="D40" s="10">
        <f t="shared" si="3"/>
        <v>2618.9199999999996</v>
      </c>
      <c r="E40" s="10">
        <f t="shared" si="3"/>
        <v>0</v>
      </c>
      <c r="F40" s="10">
        <f t="shared" si="3"/>
        <v>0</v>
      </c>
      <c r="G40" s="10">
        <f t="shared" si="3"/>
        <v>0</v>
      </c>
      <c r="H40" s="10">
        <f t="shared" si="3"/>
        <v>0</v>
      </c>
      <c r="I40" s="10">
        <f t="shared" si="3"/>
        <v>0</v>
      </c>
      <c r="J40" s="10">
        <f t="shared" si="3"/>
        <v>0</v>
      </c>
      <c r="K40" s="10">
        <f t="shared" si="3"/>
        <v>0</v>
      </c>
      <c r="L40" s="10">
        <f t="shared" si="3"/>
        <v>0</v>
      </c>
      <c r="M40" s="10">
        <f t="shared" si="3"/>
        <v>0</v>
      </c>
      <c r="N40" s="10">
        <f t="shared" si="3"/>
        <v>0</v>
      </c>
      <c r="O40" s="10">
        <f t="shared" si="3"/>
        <v>0</v>
      </c>
      <c r="P40" s="10">
        <f t="shared" si="3"/>
        <v>0</v>
      </c>
    </row>
    <row r="41" spans="1:16" ht="14" thickTop="1"/>
  </sheetData>
  <mergeCells count="1">
    <mergeCell ref="C1:N1"/>
  </mergeCells>
  <pageMargins left="0.7" right="0.7" top="0.75" bottom="0.75" header="0.3" footer="0.3"/>
  <ignoredErrors>
    <ignoredError sqref="E9:N9 C9" evalError="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618CA-04EA-7E42-9584-59B1876D67F7}">
  <sheetPr>
    <tabColor theme="4"/>
    <pageSetUpPr fitToPage="1"/>
  </sheetPr>
  <dimension ref="B1:AF300"/>
  <sheetViews>
    <sheetView showRowColHeaders="0" zoomScale="97" zoomScaleNormal="97" zoomScaleSheetLayoutView="100" zoomScalePageLayoutView="110" workbookViewId="0">
      <selection activeCell="B6" sqref="B6"/>
    </sheetView>
  </sheetViews>
  <sheetFormatPr baseColWidth="10" defaultColWidth="8" defaultRowHeight="13"/>
  <cols>
    <col min="1" max="1" width="2.6640625" style="84" customWidth="1"/>
    <col min="2" max="2" width="41.6640625" style="84" customWidth="1"/>
    <col min="3" max="3" width="5.1640625" style="84" customWidth="1"/>
    <col min="4" max="4" width="9.1640625" style="84" customWidth="1"/>
    <col min="5" max="7" width="14.1640625" style="84" customWidth="1"/>
    <col min="8" max="8" width="15" style="84" customWidth="1"/>
    <col min="9" max="10" width="13.33203125" style="84" customWidth="1"/>
    <col min="11" max="11" width="15" style="84" customWidth="1"/>
    <col min="12" max="12" width="13.33203125" style="84" customWidth="1"/>
    <col min="13" max="14" width="13.5" style="84" customWidth="1"/>
    <col min="15" max="15" width="11.6640625" style="84" customWidth="1"/>
    <col min="16" max="17" width="12.5" style="84" customWidth="1"/>
    <col min="18" max="20" width="13.33203125" style="84" customWidth="1"/>
    <col min="21" max="21" width="15" style="84" customWidth="1"/>
    <col min="22" max="22" width="20" style="84" bestFit="1" customWidth="1"/>
    <col min="23" max="23" width="16" style="84" customWidth="1"/>
    <col min="24" max="24" width="15.5" style="85" customWidth="1"/>
    <col min="25" max="25" width="44.5" style="84" bestFit="1" customWidth="1"/>
    <col min="26" max="26" width="14.33203125" style="84" bestFit="1" customWidth="1"/>
    <col min="27" max="27" width="16.33203125" style="84" customWidth="1"/>
    <col min="28" max="28" width="8.5" style="84" bestFit="1" customWidth="1"/>
    <col min="29" max="29" width="44.83203125" style="84" hidden="1" customWidth="1"/>
    <col min="30" max="30" width="9" style="84" bestFit="1" customWidth="1"/>
    <col min="31" max="33" width="8" style="84"/>
    <col min="34" max="34" width="9.33203125" style="84" bestFit="1" customWidth="1"/>
    <col min="35" max="16384" width="8" style="84"/>
  </cols>
  <sheetData>
    <row r="1" spans="2:29" ht="106" customHeight="1" thickTop="1">
      <c r="B1" s="82"/>
      <c r="C1" s="83"/>
      <c r="D1" s="83"/>
      <c r="E1" s="83"/>
      <c r="F1" s="83"/>
      <c r="G1" s="83"/>
      <c r="H1" s="83"/>
      <c r="I1" s="83"/>
      <c r="J1" s="83"/>
      <c r="K1" s="83"/>
      <c r="L1" s="83"/>
      <c r="M1" s="83"/>
      <c r="N1" s="83"/>
      <c r="O1" s="83"/>
      <c r="P1" s="83"/>
      <c r="Q1" s="83"/>
      <c r="R1" s="83"/>
      <c r="S1" s="83"/>
      <c r="T1" s="83"/>
      <c r="U1" s="163"/>
    </row>
    <row r="2" spans="2:29" ht="32" customHeight="1">
      <c r="B2" s="490"/>
      <c r="C2" s="86"/>
      <c r="D2" s="86"/>
      <c r="E2" s="86"/>
      <c r="F2" s="86"/>
      <c r="G2" s="86"/>
      <c r="H2" s="86"/>
      <c r="I2" s="86"/>
      <c r="J2" s="86"/>
      <c r="K2" s="86"/>
      <c r="L2" s="86"/>
      <c r="M2" s="86"/>
      <c r="N2" s="86"/>
      <c r="O2" s="86"/>
      <c r="P2" s="86"/>
      <c r="Q2" s="86"/>
      <c r="R2" s="87"/>
      <c r="S2" s="86"/>
      <c r="T2" s="164" t="str">
        <f>Info!N3</f>
        <v>v 4.01 /</v>
      </c>
      <c r="U2" s="165">
        <f>Info!O3</f>
        <v>2025</v>
      </c>
    </row>
    <row r="3" spans="2:29" ht="52" customHeight="1">
      <c r="B3" s="876" t="s">
        <v>132</v>
      </c>
      <c r="C3" s="813" t="s">
        <v>133</v>
      </c>
      <c r="D3" s="817"/>
      <c r="E3" s="813" t="s">
        <v>90</v>
      </c>
      <c r="F3" s="815" t="s">
        <v>91</v>
      </c>
      <c r="G3" s="817" t="s">
        <v>134</v>
      </c>
      <c r="H3" s="819" t="s">
        <v>142</v>
      </c>
      <c r="I3" s="813" t="s">
        <v>135</v>
      </c>
      <c r="J3" s="815" t="s">
        <v>136</v>
      </c>
      <c r="K3" s="491" t="s">
        <v>137</v>
      </c>
      <c r="L3" s="817" t="s">
        <v>138</v>
      </c>
      <c r="M3" s="813" t="s">
        <v>209</v>
      </c>
      <c r="N3" s="817" t="s">
        <v>210</v>
      </c>
      <c r="O3" s="819" t="s">
        <v>140</v>
      </c>
      <c r="P3" s="819" t="s">
        <v>139</v>
      </c>
      <c r="Q3" s="819" t="s">
        <v>141</v>
      </c>
      <c r="R3" s="492"/>
      <c r="S3" s="492"/>
      <c r="T3" s="492"/>
      <c r="U3" s="493"/>
      <c r="W3" s="85"/>
      <c r="X3" s="84"/>
      <c r="AC3" s="88">
        <f>K4+0</f>
        <v>30</v>
      </c>
    </row>
    <row r="4" spans="2:29" s="89" customFormat="1" ht="15" customHeight="1">
      <c r="B4" s="877"/>
      <c r="C4" s="814"/>
      <c r="D4" s="818"/>
      <c r="E4" s="814"/>
      <c r="F4" s="816"/>
      <c r="G4" s="818"/>
      <c r="H4" s="820"/>
      <c r="I4" s="814"/>
      <c r="J4" s="816"/>
      <c r="K4" s="494">
        <v>30</v>
      </c>
      <c r="L4" s="818"/>
      <c r="M4" s="814"/>
      <c r="N4" s="818"/>
      <c r="O4" s="820"/>
      <c r="P4" s="820"/>
      <c r="Q4" s="820"/>
      <c r="R4" s="495">
        <f>'Breakdown '!I112</f>
        <v>0.25</v>
      </c>
      <c r="S4" s="495">
        <f>'Breakdown '!I113</f>
        <v>0.1</v>
      </c>
      <c r="T4" s="495">
        <f>'Breakdown '!I114</f>
        <v>0.05</v>
      </c>
      <c r="U4" s="496"/>
    </row>
    <row r="5" spans="2:29" s="90" customFormat="1" ht="32" customHeight="1" thickBot="1">
      <c r="B5" s="429" t="s">
        <v>5</v>
      </c>
      <c r="C5" s="821" t="s">
        <v>6</v>
      </c>
      <c r="D5" s="822"/>
      <c r="E5" s="70" t="s">
        <v>88</v>
      </c>
      <c r="F5" s="71" t="s">
        <v>89</v>
      </c>
      <c r="G5" s="72" t="s">
        <v>7</v>
      </c>
      <c r="H5" s="73" t="s">
        <v>8</v>
      </c>
      <c r="I5" s="74" t="s">
        <v>94</v>
      </c>
      <c r="J5" s="75" t="s">
        <v>95</v>
      </c>
      <c r="K5" s="75" t="s">
        <v>93</v>
      </c>
      <c r="L5" s="76" t="s">
        <v>9</v>
      </c>
      <c r="M5" s="71" t="s">
        <v>11</v>
      </c>
      <c r="N5" s="71" t="s">
        <v>10</v>
      </c>
      <c r="O5" s="74" t="s">
        <v>216</v>
      </c>
      <c r="P5" s="70" t="s">
        <v>12</v>
      </c>
      <c r="Q5" s="77" t="s">
        <v>13</v>
      </c>
      <c r="R5" s="70" t="str">
        <f>'Breakdown '!J112</f>
        <v>Taxes</v>
      </c>
      <c r="S5" s="71" t="str">
        <f>'Breakdown '!J113</f>
        <v>Cushion</v>
      </c>
      <c r="T5" s="78" t="str">
        <f>'Breakdown '!J114</f>
        <v>Retirement</v>
      </c>
      <c r="U5" s="79" t="s">
        <v>14</v>
      </c>
    </row>
    <row r="6" spans="2:29" ht="16" customHeight="1">
      <c r="B6" s="286" t="s">
        <v>92</v>
      </c>
      <c r="C6" s="823">
        <f t="shared" ref="C6:C20" si="0">SUM(E6:G6)</f>
        <v>840</v>
      </c>
      <c r="D6" s="824"/>
      <c r="E6" s="35">
        <v>800</v>
      </c>
      <c r="F6" s="36"/>
      <c r="G6" s="37">
        <v>40</v>
      </c>
      <c r="H6" s="497">
        <f t="shared" ref="H6:H20" si="1">IF(E6&gt;0,1,"-")</f>
        <v>1</v>
      </c>
      <c r="I6" s="38">
        <v>45659</v>
      </c>
      <c r="J6" s="39">
        <v>45660</v>
      </c>
      <c r="K6" s="498">
        <f>IF(J6+K4=AC3, "-", SUM(J6,K4))</f>
        <v>45690</v>
      </c>
      <c r="L6" s="40">
        <v>45690</v>
      </c>
      <c r="M6" s="322">
        <v>192</v>
      </c>
      <c r="N6" s="41"/>
      <c r="O6" s="499">
        <f t="shared" ref="O6:O20" si="2">IF(K6="-", "-", J6-I6+1)</f>
        <v>2</v>
      </c>
      <c r="P6" s="500">
        <f t="shared" ref="P6:P20" si="3">IF(H6=1,O6, "-")</f>
        <v>2</v>
      </c>
      <c r="Q6" s="501" t="str">
        <f>IF(F6&gt;0, O6, "-")</f>
        <v>-</v>
      </c>
      <c r="R6" s="431">
        <f t="shared" ref="R6:R20" si="4">IF(H6=1,PRODUCT(E6,$R$4),0)</f>
        <v>200</v>
      </c>
      <c r="S6" s="64">
        <f t="shared" ref="S6:S20" si="5">(E6+F6)*$S$4</f>
        <v>80</v>
      </c>
      <c r="T6" s="433">
        <f t="shared" ref="T6:T20" si="6">(E6+F6)*$T$4</f>
        <v>40</v>
      </c>
      <c r="U6" s="502">
        <f t="shared" ref="U6:U13" si="7">E6+F6-R6-S6-T6</f>
        <v>480</v>
      </c>
      <c r="W6" s="85"/>
      <c r="X6" s="91"/>
      <c r="Y6" s="91"/>
      <c r="Z6" s="91"/>
      <c r="AA6" s="91"/>
      <c r="AB6" s="92"/>
    </row>
    <row r="7" spans="2:29" ht="16" customHeight="1">
      <c r="B7" s="286" t="s">
        <v>92</v>
      </c>
      <c r="C7" s="825">
        <f t="shared" si="0"/>
        <v>575</v>
      </c>
      <c r="D7" s="826"/>
      <c r="E7" s="42">
        <v>575</v>
      </c>
      <c r="F7" s="43"/>
      <c r="G7" s="44"/>
      <c r="H7" s="503">
        <f t="shared" si="1"/>
        <v>1</v>
      </c>
      <c r="I7" s="45">
        <v>45662</v>
      </c>
      <c r="J7" s="46">
        <v>45662</v>
      </c>
      <c r="K7" s="504">
        <f>IF(J7+K4=AC3, "-", SUM(J7,K4))</f>
        <v>45692</v>
      </c>
      <c r="L7" s="47">
        <v>45692</v>
      </c>
      <c r="M7" s="323">
        <v>75</v>
      </c>
      <c r="N7" s="48"/>
      <c r="O7" s="505">
        <f t="shared" si="2"/>
        <v>1</v>
      </c>
      <c r="P7" s="506">
        <f t="shared" si="3"/>
        <v>1</v>
      </c>
      <c r="Q7" s="507" t="str">
        <f t="shared" ref="Q7:Q20" si="8">IF(F7&gt;0, O7,"-")</f>
        <v>-</v>
      </c>
      <c r="R7" s="440">
        <f t="shared" si="4"/>
        <v>143.75</v>
      </c>
      <c r="S7" s="65">
        <f t="shared" si="5"/>
        <v>57.5</v>
      </c>
      <c r="T7" s="441">
        <f t="shared" si="6"/>
        <v>28.75</v>
      </c>
      <c r="U7" s="508">
        <f t="shared" si="7"/>
        <v>345</v>
      </c>
      <c r="W7" s="85"/>
      <c r="X7" s="91"/>
      <c r="Y7" s="91"/>
      <c r="Z7" s="91"/>
      <c r="AA7" s="91"/>
      <c r="AB7" s="92"/>
    </row>
    <row r="8" spans="2:29" ht="16" customHeight="1">
      <c r="B8" s="286" t="s">
        <v>92</v>
      </c>
      <c r="C8" s="811">
        <f t="shared" si="0"/>
        <v>800</v>
      </c>
      <c r="D8" s="812"/>
      <c r="E8" s="35">
        <v>800</v>
      </c>
      <c r="F8" s="36"/>
      <c r="G8" s="37"/>
      <c r="H8" s="497">
        <f t="shared" si="1"/>
        <v>1</v>
      </c>
      <c r="I8" s="38">
        <v>45665</v>
      </c>
      <c r="J8" s="50">
        <v>45666</v>
      </c>
      <c r="K8" s="498">
        <f>IF(J8+K4=AC3, "-", SUM(J8,K4))</f>
        <v>45696</v>
      </c>
      <c r="L8" s="40"/>
      <c r="M8" s="322">
        <v>150</v>
      </c>
      <c r="N8" s="41"/>
      <c r="O8" s="499">
        <f t="shared" si="2"/>
        <v>2</v>
      </c>
      <c r="P8" s="500">
        <f t="shared" si="3"/>
        <v>2</v>
      </c>
      <c r="Q8" s="501" t="str">
        <f t="shared" si="8"/>
        <v>-</v>
      </c>
      <c r="R8" s="431">
        <f t="shared" si="4"/>
        <v>200</v>
      </c>
      <c r="S8" s="64">
        <f t="shared" si="5"/>
        <v>80</v>
      </c>
      <c r="T8" s="433">
        <f t="shared" si="6"/>
        <v>40</v>
      </c>
      <c r="U8" s="502">
        <f t="shared" si="7"/>
        <v>480</v>
      </c>
      <c r="W8" s="85"/>
      <c r="X8" s="91"/>
      <c r="Y8" s="91"/>
      <c r="Z8" s="91"/>
      <c r="AA8" s="91"/>
      <c r="AB8" s="92"/>
    </row>
    <row r="9" spans="2:29" ht="16" customHeight="1">
      <c r="B9" s="286" t="s">
        <v>92</v>
      </c>
      <c r="C9" s="825">
        <f t="shared" si="0"/>
        <v>471.84</v>
      </c>
      <c r="D9" s="826"/>
      <c r="E9" s="42"/>
      <c r="F9" s="43">
        <v>451.84</v>
      </c>
      <c r="G9" s="44">
        <v>20</v>
      </c>
      <c r="H9" s="503" t="str">
        <f t="shared" si="1"/>
        <v>-</v>
      </c>
      <c r="I9" s="51">
        <v>45667</v>
      </c>
      <c r="J9" s="46">
        <v>45668</v>
      </c>
      <c r="K9" s="504">
        <f>IF(J9+K4=AC3, "-", SUM(J9,K4))</f>
        <v>45698</v>
      </c>
      <c r="L9" s="52">
        <v>45709</v>
      </c>
      <c r="M9" s="323"/>
      <c r="N9" s="48">
        <v>346</v>
      </c>
      <c r="O9" s="505">
        <f t="shared" si="2"/>
        <v>2</v>
      </c>
      <c r="P9" s="506" t="str">
        <f t="shared" si="3"/>
        <v>-</v>
      </c>
      <c r="Q9" s="507">
        <f t="shared" si="8"/>
        <v>2</v>
      </c>
      <c r="R9" s="440">
        <f t="shared" si="4"/>
        <v>0</v>
      </c>
      <c r="S9" s="65">
        <f t="shared" si="5"/>
        <v>45.183999999999997</v>
      </c>
      <c r="T9" s="441">
        <f t="shared" si="6"/>
        <v>22.591999999999999</v>
      </c>
      <c r="U9" s="508">
        <f t="shared" si="7"/>
        <v>384.06399999999996</v>
      </c>
      <c r="W9" s="85"/>
      <c r="X9" s="91"/>
      <c r="Y9" s="91"/>
      <c r="Z9" s="91"/>
      <c r="AA9" s="91"/>
      <c r="AB9" s="92"/>
    </row>
    <row r="10" spans="2:29" ht="16" customHeight="1">
      <c r="B10" s="286" t="s">
        <v>92</v>
      </c>
      <c r="C10" s="811">
        <f t="shared" si="0"/>
        <v>1385.52</v>
      </c>
      <c r="D10" s="812"/>
      <c r="E10" s="35"/>
      <c r="F10" s="36">
        <v>1355.52</v>
      </c>
      <c r="G10" s="37">
        <v>30</v>
      </c>
      <c r="H10" s="497" t="str">
        <f t="shared" si="1"/>
        <v>-</v>
      </c>
      <c r="I10" s="38">
        <v>45669</v>
      </c>
      <c r="J10" s="39">
        <v>45671</v>
      </c>
      <c r="K10" s="498">
        <f>IF(J10+K4=AC3, "-", SUM(J10,K4))</f>
        <v>45701</v>
      </c>
      <c r="L10" s="40">
        <v>45709</v>
      </c>
      <c r="M10" s="322"/>
      <c r="N10" s="41">
        <v>519</v>
      </c>
      <c r="O10" s="499">
        <f t="shared" si="2"/>
        <v>3</v>
      </c>
      <c r="P10" s="500" t="str">
        <f t="shared" si="3"/>
        <v>-</v>
      </c>
      <c r="Q10" s="501">
        <f t="shared" si="8"/>
        <v>3</v>
      </c>
      <c r="R10" s="431">
        <f t="shared" si="4"/>
        <v>0</v>
      </c>
      <c r="S10" s="64">
        <f t="shared" si="5"/>
        <v>135.55199999999999</v>
      </c>
      <c r="T10" s="433">
        <f t="shared" si="6"/>
        <v>67.775999999999996</v>
      </c>
      <c r="U10" s="502">
        <f t="shared" si="7"/>
        <v>1152.192</v>
      </c>
      <c r="W10" s="85"/>
      <c r="X10" s="91"/>
      <c r="Y10" s="91"/>
      <c r="Z10" s="91"/>
      <c r="AA10" s="91"/>
      <c r="AB10" s="92"/>
    </row>
    <row r="11" spans="2:29" ht="16" customHeight="1">
      <c r="B11" s="286" t="s">
        <v>92</v>
      </c>
      <c r="C11" s="825">
        <f t="shared" si="0"/>
        <v>6415</v>
      </c>
      <c r="D11" s="826"/>
      <c r="E11" s="42">
        <v>6255</v>
      </c>
      <c r="F11" s="43"/>
      <c r="G11" s="44">
        <v>160</v>
      </c>
      <c r="H11" s="503">
        <f t="shared" si="1"/>
        <v>1</v>
      </c>
      <c r="I11" s="45">
        <v>45684</v>
      </c>
      <c r="J11" s="46">
        <v>45692</v>
      </c>
      <c r="K11" s="504">
        <f>IF(J11+K4=AC3, "-", SUM(J11,K4))</f>
        <v>45722</v>
      </c>
      <c r="L11" s="47"/>
      <c r="M11" s="323">
        <f>192*9</f>
        <v>1728</v>
      </c>
      <c r="N11" s="48"/>
      <c r="O11" s="505">
        <f t="shared" si="2"/>
        <v>9</v>
      </c>
      <c r="P11" s="506">
        <f t="shared" si="3"/>
        <v>9</v>
      </c>
      <c r="Q11" s="507" t="str">
        <f t="shared" si="8"/>
        <v>-</v>
      </c>
      <c r="R11" s="440">
        <f t="shared" si="4"/>
        <v>1563.75</v>
      </c>
      <c r="S11" s="65">
        <f t="shared" si="5"/>
        <v>625.5</v>
      </c>
      <c r="T11" s="441">
        <f t="shared" si="6"/>
        <v>312.75</v>
      </c>
      <c r="U11" s="508">
        <f t="shared" si="7"/>
        <v>3753</v>
      </c>
      <c r="W11" s="85"/>
      <c r="X11" s="91"/>
      <c r="Y11" s="91"/>
      <c r="Z11" s="91"/>
      <c r="AA11" s="91"/>
      <c r="AB11" s="92"/>
    </row>
    <row r="12" spans="2:29" ht="16" customHeight="1">
      <c r="B12" s="286"/>
      <c r="C12" s="811">
        <f t="shared" si="0"/>
        <v>0</v>
      </c>
      <c r="D12" s="812"/>
      <c r="E12" s="35"/>
      <c r="F12" s="36"/>
      <c r="G12" s="37"/>
      <c r="H12" s="497" t="str">
        <f t="shared" si="1"/>
        <v>-</v>
      </c>
      <c r="I12" s="49"/>
      <c r="J12" s="50"/>
      <c r="K12" s="498" t="str">
        <f>IF(J12+K4=AC3, "-", SUM(J12,K4))</f>
        <v>-</v>
      </c>
      <c r="L12" s="40"/>
      <c r="M12" s="322"/>
      <c r="N12" s="41"/>
      <c r="O12" s="499" t="str">
        <f t="shared" si="2"/>
        <v>-</v>
      </c>
      <c r="P12" s="500" t="str">
        <f t="shared" si="3"/>
        <v>-</v>
      </c>
      <c r="Q12" s="501" t="str">
        <f t="shared" si="8"/>
        <v>-</v>
      </c>
      <c r="R12" s="431">
        <f t="shared" si="4"/>
        <v>0</v>
      </c>
      <c r="S12" s="64">
        <f t="shared" si="5"/>
        <v>0</v>
      </c>
      <c r="T12" s="433">
        <f t="shared" si="6"/>
        <v>0</v>
      </c>
      <c r="U12" s="502">
        <f t="shared" si="7"/>
        <v>0</v>
      </c>
      <c r="W12" s="85"/>
      <c r="X12" s="91"/>
      <c r="Y12" s="91"/>
      <c r="Z12" s="91"/>
      <c r="AA12" s="91"/>
      <c r="AB12" s="92"/>
    </row>
    <row r="13" spans="2:29" ht="16" customHeight="1">
      <c r="B13" s="286"/>
      <c r="C13" s="825">
        <f t="shared" si="0"/>
        <v>0</v>
      </c>
      <c r="D13" s="826"/>
      <c r="E13" s="42"/>
      <c r="F13" s="43"/>
      <c r="G13" s="44"/>
      <c r="H13" s="503" t="str">
        <f t="shared" si="1"/>
        <v>-</v>
      </c>
      <c r="I13" s="45"/>
      <c r="J13" s="46"/>
      <c r="K13" s="504" t="str">
        <f>IF(J13+K4=AC3, "-", SUM(J13,K4))</f>
        <v>-</v>
      </c>
      <c r="L13" s="47"/>
      <c r="M13" s="323"/>
      <c r="N13" s="48"/>
      <c r="O13" s="505" t="str">
        <f t="shared" si="2"/>
        <v>-</v>
      </c>
      <c r="P13" s="506" t="str">
        <f t="shared" si="3"/>
        <v>-</v>
      </c>
      <c r="Q13" s="507" t="str">
        <f t="shared" si="8"/>
        <v>-</v>
      </c>
      <c r="R13" s="440">
        <f t="shared" si="4"/>
        <v>0</v>
      </c>
      <c r="S13" s="65">
        <f t="shared" si="5"/>
        <v>0</v>
      </c>
      <c r="T13" s="441">
        <f t="shared" si="6"/>
        <v>0</v>
      </c>
      <c r="U13" s="508">
        <f t="shared" si="7"/>
        <v>0</v>
      </c>
      <c r="W13" s="85"/>
      <c r="X13" s="91"/>
      <c r="Y13" s="91"/>
      <c r="Z13" s="91"/>
      <c r="AA13" s="91"/>
      <c r="AB13" s="92"/>
    </row>
    <row r="14" spans="2:29" ht="16" customHeight="1">
      <c r="B14" s="286"/>
      <c r="C14" s="811">
        <f t="shared" si="0"/>
        <v>0</v>
      </c>
      <c r="D14" s="812"/>
      <c r="E14" s="35"/>
      <c r="F14" s="36"/>
      <c r="G14" s="37"/>
      <c r="H14" s="497" t="str">
        <f t="shared" si="1"/>
        <v>-</v>
      </c>
      <c r="I14" s="49"/>
      <c r="J14" s="50"/>
      <c r="K14" s="498" t="str">
        <f>IF(J14+K4=AC3, "-", SUM(J14,K4))</f>
        <v>-</v>
      </c>
      <c r="L14" s="40"/>
      <c r="M14" s="322"/>
      <c r="N14" s="41"/>
      <c r="O14" s="499" t="str">
        <f t="shared" si="2"/>
        <v>-</v>
      </c>
      <c r="P14" s="500" t="str">
        <f t="shared" si="3"/>
        <v>-</v>
      </c>
      <c r="Q14" s="501" t="str">
        <f t="shared" si="8"/>
        <v>-</v>
      </c>
      <c r="R14" s="431">
        <f t="shared" si="4"/>
        <v>0</v>
      </c>
      <c r="S14" s="64">
        <f t="shared" si="5"/>
        <v>0</v>
      </c>
      <c r="T14" s="433">
        <f t="shared" si="6"/>
        <v>0</v>
      </c>
      <c r="U14" s="502">
        <f t="shared" ref="U14:U19" si="9">E14+F14-R14-S14-T14</f>
        <v>0</v>
      </c>
      <c r="W14" s="85"/>
      <c r="X14" s="91"/>
      <c r="Y14" s="91"/>
      <c r="Z14" s="91"/>
      <c r="AA14" s="91"/>
      <c r="AB14" s="92"/>
    </row>
    <row r="15" spans="2:29" ht="16" customHeight="1">
      <c r="B15" s="286"/>
      <c r="C15" s="825">
        <f t="shared" si="0"/>
        <v>0</v>
      </c>
      <c r="D15" s="826"/>
      <c r="E15" s="42"/>
      <c r="F15" s="43"/>
      <c r="G15" s="44"/>
      <c r="H15" s="503" t="str">
        <f t="shared" si="1"/>
        <v>-</v>
      </c>
      <c r="I15" s="45"/>
      <c r="J15" s="46"/>
      <c r="K15" s="504" t="str">
        <f>IF(J15+K4=AC3, "-", SUM(J15,K4))</f>
        <v>-</v>
      </c>
      <c r="L15" s="47"/>
      <c r="M15" s="323"/>
      <c r="N15" s="48"/>
      <c r="O15" s="505" t="str">
        <f t="shared" si="2"/>
        <v>-</v>
      </c>
      <c r="P15" s="506" t="str">
        <f t="shared" si="3"/>
        <v>-</v>
      </c>
      <c r="Q15" s="507" t="str">
        <f t="shared" si="8"/>
        <v>-</v>
      </c>
      <c r="R15" s="440">
        <f t="shared" si="4"/>
        <v>0</v>
      </c>
      <c r="S15" s="65">
        <f t="shared" si="5"/>
        <v>0</v>
      </c>
      <c r="T15" s="441">
        <f t="shared" si="6"/>
        <v>0</v>
      </c>
      <c r="U15" s="508">
        <f t="shared" si="9"/>
        <v>0</v>
      </c>
      <c r="W15" s="85"/>
      <c r="X15" s="91"/>
      <c r="Y15" s="91"/>
      <c r="Z15" s="91"/>
      <c r="AA15" s="91"/>
      <c r="AB15" s="92"/>
    </row>
    <row r="16" spans="2:29" ht="16" customHeight="1">
      <c r="B16" s="286"/>
      <c r="C16" s="811">
        <f t="shared" si="0"/>
        <v>0</v>
      </c>
      <c r="D16" s="812"/>
      <c r="E16" s="35"/>
      <c r="F16" s="36"/>
      <c r="G16" s="37"/>
      <c r="H16" s="497" t="str">
        <f t="shared" si="1"/>
        <v>-</v>
      </c>
      <c r="I16" s="49"/>
      <c r="J16" s="50"/>
      <c r="K16" s="498" t="str">
        <f>IF(J16+K4=AC3, "-", SUM(J16,K4))</f>
        <v>-</v>
      </c>
      <c r="L16" s="40"/>
      <c r="M16" s="322"/>
      <c r="N16" s="41"/>
      <c r="O16" s="499" t="str">
        <f t="shared" si="2"/>
        <v>-</v>
      </c>
      <c r="P16" s="500" t="str">
        <f t="shared" si="3"/>
        <v>-</v>
      </c>
      <c r="Q16" s="501" t="str">
        <f t="shared" si="8"/>
        <v>-</v>
      </c>
      <c r="R16" s="431">
        <f t="shared" si="4"/>
        <v>0</v>
      </c>
      <c r="S16" s="64">
        <f t="shared" si="5"/>
        <v>0</v>
      </c>
      <c r="T16" s="433">
        <f t="shared" si="6"/>
        <v>0</v>
      </c>
      <c r="U16" s="502">
        <f t="shared" si="9"/>
        <v>0</v>
      </c>
      <c r="W16" s="85"/>
      <c r="X16" s="91"/>
      <c r="Y16" s="91"/>
      <c r="Z16" s="91"/>
      <c r="AA16" s="91"/>
      <c r="AB16" s="92"/>
    </row>
    <row r="17" spans="2:32" ht="16" customHeight="1">
      <c r="B17" s="286"/>
      <c r="C17" s="825">
        <f t="shared" si="0"/>
        <v>0</v>
      </c>
      <c r="D17" s="826"/>
      <c r="E17" s="42"/>
      <c r="F17" s="43"/>
      <c r="G17" s="44"/>
      <c r="H17" s="503" t="str">
        <f t="shared" si="1"/>
        <v>-</v>
      </c>
      <c r="I17" s="45"/>
      <c r="J17" s="46"/>
      <c r="K17" s="504" t="str">
        <f>IF(J17+K4=AC3, "-", SUM(J17,K4))</f>
        <v>-</v>
      </c>
      <c r="L17" s="47"/>
      <c r="M17" s="323"/>
      <c r="N17" s="48"/>
      <c r="O17" s="505" t="str">
        <f t="shared" si="2"/>
        <v>-</v>
      </c>
      <c r="P17" s="506" t="str">
        <f t="shared" si="3"/>
        <v>-</v>
      </c>
      <c r="Q17" s="507" t="str">
        <f t="shared" si="8"/>
        <v>-</v>
      </c>
      <c r="R17" s="440">
        <f t="shared" si="4"/>
        <v>0</v>
      </c>
      <c r="S17" s="65">
        <f t="shared" si="5"/>
        <v>0</v>
      </c>
      <c r="T17" s="441">
        <f t="shared" si="6"/>
        <v>0</v>
      </c>
      <c r="U17" s="508">
        <f t="shared" si="9"/>
        <v>0</v>
      </c>
      <c r="W17" s="85"/>
      <c r="X17" s="91"/>
      <c r="Y17" s="91"/>
      <c r="Z17" s="91"/>
      <c r="AA17" s="91"/>
      <c r="AB17" s="92"/>
    </row>
    <row r="18" spans="2:32" ht="16" customHeight="1">
      <c r="B18" s="286"/>
      <c r="C18" s="811">
        <f t="shared" si="0"/>
        <v>0</v>
      </c>
      <c r="D18" s="812"/>
      <c r="E18" s="35"/>
      <c r="F18" s="36"/>
      <c r="G18" s="37"/>
      <c r="H18" s="497" t="str">
        <f t="shared" si="1"/>
        <v>-</v>
      </c>
      <c r="I18" s="49"/>
      <c r="J18" s="50"/>
      <c r="K18" s="498" t="str">
        <f>IF(J18+K4=AC3, "-", SUM(J18,K4))</f>
        <v>-</v>
      </c>
      <c r="L18" s="40"/>
      <c r="M18" s="322"/>
      <c r="N18" s="41"/>
      <c r="O18" s="499" t="str">
        <f t="shared" si="2"/>
        <v>-</v>
      </c>
      <c r="P18" s="500" t="str">
        <f t="shared" si="3"/>
        <v>-</v>
      </c>
      <c r="Q18" s="501" t="str">
        <f t="shared" si="8"/>
        <v>-</v>
      </c>
      <c r="R18" s="431">
        <f t="shared" si="4"/>
        <v>0</v>
      </c>
      <c r="S18" s="64">
        <f t="shared" si="5"/>
        <v>0</v>
      </c>
      <c r="T18" s="433">
        <f t="shared" si="6"/>
        <v>0</v>
      </c>
      <c r="U18" s="502">
        <f t="shared" si="9"/>
        <v>0</v>
      </c>
      <c r="W18" s="85"/>
      <c r="X18" s="91"/>
      <c r="Y18" s="91"/>
      <c r="Z18" s="91"/>
      <c r="AA18" s="91"/>
      <c r="AB18" s="92"/>
    </row>
    <row r="19" spans="2:32" ht="16" customHeight="1">
      <c r="B19" s="286"/>
      <c r="C19" s="825">
        <f t="shared" si="0"/>
        <v>0</v>
      </c>
      <c r="D19" s="826"/>
      <c r="E19" s="42"/>
      <c r="F19" s="43"/>
      <c r="G19" s="44"/>
      <c r="H19" s="503" t="str">
        <f t="shared" si="1"/>
        <v>-</v>
      </c>
      <c r="I19" s="45"/>
      <c r="J19" s="46"/>
      <c r="K19" s="504" t="str">
        <f>IF(J19+K4=AC3, "-", SUM(J19,K4))</f>
        <v>-</v>
      </c>
      <c r="L19" s="47"/>
      <c r="M19" s="323"/>
      <c r="N19" s="48"/>
      <c r="O19" s="505" t="str">
        <f t="shared" si="2"/>
        <v>-</v>
      </c>
      <c r="P19" s="506" t="str">
        <f t="shared" si="3"/>
        <v>-</v>
      </c>
      <c r="Q19" s="507" t="str">
        <f t="shared" si="8"/>
        <v>-</v>
      </c>
      <c r="R19" s="440">
        <f t="shared" si="4"/>
        <v>0</v>
      </c>
      <c r="S19" s="65">
        <f t="shared" si="5"/>
        <v>0</v>
      </c>
      <c r="T19" s="441">
        <f t="shared" si="6"/>
        <v>0</v>
      </c>
      <c r="U19" s="508">
        <f t="shared" si="9"/>
        <v>0</v>
      </c>
      <c r="W19" s="85"/>
      <c r="X19" s="91"/>
      <c r="Y19" s="91"/>
      <c r="Z19" s="91"/>
      <c r="AA19" s="91"/>
      <c r="AB19" s="92"/>
    </row>
    <row r="20" spans="2:32" ht="16" customHeight="1">
      <c r="B20" s="286"/>
      <c r="C20" s="827">
        <f t="shared" si="0"/>
        <v>0</v>
      </c>
      <c r="D20" s="828"/>
      <c r="E20" s="35"/>
      <c r="F20" s="36"/>
      <c r="G20" s="37"/>
      <c r="H20" s="497" t="str">
        <f t="shared" si="1"/>
        <v>-</v>
      </c>
      <c r="I20" s="49"/>
      <c r="J20" s="50"/>
      <c r="K20" s="498" t="str">
        <f>IF(J20+K4=AC3, "-", SUM(J20,K4))</f>
        <v>-</v>
      </c>
      <c r="L20" s="40"/>
      <c r="M20" s="322"/>
      <c r="N20" s="41"/>
      <c r="O20" s="499" t="str">
        <f t="shared" si="2"/>
        <v>-</v>
      </c>
      <c r="P20" s="500" t="str">
        <f t="shared" si="3"/>
        <v>-</v>
      </c>
      <c r="Q20" s="501" t="str">
        <f t="shared" si="8"/>
        <v>-</v>
      </c>
      <c r="R20" s="431">
        <f t="shared" si="4"/>
        <v>0</v>
      </c>
      <c r="S20" s="64">
        <f t="shared" si="5"/>
        <v>0</v>
      </c>
      <c r="T20" s="433">
        <f t="shared" si="6"/>
        <v>0</v>
      </c>
      <c r="U20" s="502">
        <f>E20+F20-R20-S20-T20</f>
        <v>0</v>
      </c>
      <c r="W20" s="85"/>
      <c r="X20" s="91"/>
      <c r="Y20" s="91"/>
      <c r="Z20" s="91"/>
      <c r="AA20" s="91"/>
      <c r="AB20" s="92"/>
    </row>
    <row r="21" spans="2:32" s="96" customFormat="1" ht="32" customHeight="1" thickBot="1">
      <c r="B21" s="68" t="s">
        <v>3</v>
      </c>
      <c r="C21" s="829">
        <f>SUM(C6:D20)</f>
        <v>10487.36</v>
      </c>
      <c r="D21" s="830"/>
      <c r="E21" s="56">
        <f>SUM(E6:E20)</f>
        <v>8430</v>
      </c>
      <c r="F21" s="57">
        <f>SUM(F6:F20)</f>
        <v>1807.36</v>
      </c>
      <c r="G21" s="58">
        <f>SUM(G6:G20)</f>
        <v>250</v>
      </c>
      <c r="H21" s="59">
        <f>SUM(H6:H20)</f>
        <v>4</v>
      </c>
      <c r="I21" s="93"/>
      <c r="J21" s="94"/>
      <c r="K21" s="94"/>
      <c r="L21" s="95"/>
      <c r="M21" s="453">
        <f t="shared" ref="M21:U21" si="10">SUM(M6:M20)</f>
        <v>2145</v>
      </c>
      <c r="N21" s="60">
        <f t="shared" si="10"/>
        <v>865</v>
      </c>
      <c r="O21" s="61">
        <f t="shared" si="10"/>
        <v>19</v>
      </c>
      <c r="P21" s="62">
        <f t="shared" si="10"/>
        <v>14</v>
      </c>
      <c r="Q21" s="63">
        <f t="shared" si="10"/>
        <v>5</v>
      </c>
      <c r="R21" s="55">
        <f t="shared" si="10"/>
        <v>2107.5</v>
      </c>
      <c r="S21" s="66">
        <f t="shared" si="10"/>
        <v>1023.736</v>
      </c>
      <c r="T21" s="66">
        <f t="shared" si="10"/>
        <v>511.86799999999999</v>
      </c>
      <c r="U21" s="67">
        <f t="shared" si="10"/>
        <v>6594.2559999999994</v>
      </c>
    </row>
    <row r="22" spans="2:32" ht="15" customHeight="1" thickTop="1">
      <c r="B22" s="158"/>
      <c r="C22" s="157"/>
      <c r="D22" s="97"/>
      <c r="E22" s="98"/>
      <c r="F22" s="99"/>
      <c r="G22" s="99"/>
      <c r="H22" s="100"/>
      <c r="I22" s="101"/>
      <c r="J22" s="101"/>
      <c r="K22" s="101"/>
      <c r="Q22" s="157"/>
      <c r="R22" s="831" t="s">
        <v>38</v>
      </c>
      <c r="S22" s="831"/>
      <c r="T22" s="831"/>
      <c r="U22" s="833">
        <f>'Breakdown '!D32</f>
        <v>6438.35</v>
      </c>
      <c r="X22" s="84"/>
      <c r="AF22" s="92"/>
    </row>
    <row r="23" spans="2:32" ht="17" customHeight="1">
      <c r="B23" s="104"/>
      <c r="D23" s="97"/>
      <c r="E23" s="98"/>
      <c r="F23" s="99"/>
      <c r="G23" s="99"/>
      <c r="H23" s="100"/>
      <c r="I23" s="101"/>
      <c r="J23" s="101"/>
      <c r="K23" s="101"/>
      <c r="M23" s="102"/>
      <c r="N23" s="102"/>
      <c r="R23" s="832"/>
      <c r="S23" s="832"/>
      <c r="T23" s="832"/>
      <c r="U23" s="834"/>
      <c r="X23" s="84"/>
      <c r="AF23" s="92"/>
    </row>
    <row r="24" spans="2:32" ht="17" customHeight="1">
      <c r="B24" s="835" t="s">
        <v>143</v>
      </c>
      <c r="C24" s="160"/>
      <c r="D24" s="97"/>
      <c r="R24" s="837" t="s">
        <v>125</v>
      </c>
      <c r="S24" s="838"/>
      <c r="T24" s="838"/>
      <c r="U24" s="841">
        <f>U21-U22</f>
        <v>155.90599999999904</v>
      </c>
      <c r="X24" s="84"/>
      <c r="AF24" s="92"/>
    </row>
    <row r="25" spans="2:32" ht="20" customHeight="1" thickBot="1">
      <c r="B25" s="836"/>
      <c r="C25" s="161"/>
      <c r="E25" s="98"/>
      <c r="F25" s="99"/>
      <c r="G25" s="99"/>
      <c r="H25" s="100"/>
      <c r="I25" s="101"/>
      <c r="J25" s="101"/>
      <c r="K25" s="101"/>
      <c r="Q25" s="159"/>
      <c r="R25" s="839"/>
      <c r="S25" s="840"/>
      <c r="T25" s="840"/>
      <c r="U25" s="842"/>
      <c r="X25" s="84"/>
      <c r="AE25" s="92"/>
    </row>
    <row r="26" spans="2:32" ht="24" customHeight="1" thickTop="1">
      <c r="B26" s="104"/>
      <c r="E26" s="150"/>
      <c r="F26" s="151"/>
      <c r="G26" s="151"/>
      <c r="H26" s="151"/>
      <c r="I26" s="151"/>
      <c r="J26" s="850" t="s">
        <v>124</v>
      </c>
      <c r="K26" s="850"/>
      <c r="L26" s="151"/>
      <c r="M26" s="151"/>
      <c r="N26" s="151"/>
      <c r="O26" s="151"/>
      <c r="P26" s="152"/>
      <c r="Q26" s="96"/>
      <c r="R26" s="96"/>
      <c r="S26" s="96"/>
      <c r="T26" s="92"/>
      <c r="U26" s="105"/>
      <c r="X26" s="84"/>
    </row>
    <row r="27" spans="2:32" s="90" customFormat="1" ht="21" customHeight="1" thickBot="1">
      <c r="B27" s="106"/>
      <c r="E27" s="153"/>
      <c r="F27" s="457" t="s">
        <v>1</v>
      </c>
      <c r="G27" s="851" t="s">
        <v>16</v>
      </c>
      <c r="H27" s="852"/>
      <c r="I27" s="853"/>
      <c r="J27" s="509" t="s">
        <v>2</v>
      </c>
      <c r="K27" s="458" t="s">
        <v>17</v>
      </c>
      <c r="L27" s="854" t="s">
        <v>18</v>
      </c>
      <c r="M27" s="855"/>
      <c r="N27" s="855"/>
      <c r="O27" s="855"/>
      <c r="P27" s="856"/>
      <c r="Q27" s="88"/>
      <c r="R27" s="88"/>
      <c r="S27" s="88"/>
      <c r="U27" s="107"/>
    </row>
    <row r="28" spans="2:32" ht="16" customHeight="1">
      <c r="B28" s="106"/>
      <c r="E28" s="108" t="s">
        <v>99</v>
      </c>
      <c r="F28" s="33">
        <v>45659</v>
      </c>
      <c r="G28" s="878" t="s">
        <v>26</v>
      </c>
      <c r="H28" s="879"/>
      <c r="I28" s="880"/>
      <c r="J28" s="25">
        <v>20</v>
      </c>
      <c r="K28" s="24" t="s">
        <v>47</v>
      </c>
      <c r="L28" s="857" t="s">
        <v>97</v>
      </c>
      <c r="M28" s="858"/>
      <c r="N28" s="858"/>
      <c r="O28" s="858"/>
      <c r="P28" s="859"/>
      <c r="Q28" s="88"/>
      <c r="R28" s="88"/>
      <c r="S28" s="88"/>
      <c r="U28" s="105"/>
      <c r="V28" s="92"/>
      <c r="X28" s="84"/>
    </row>
    <row r="29" spans="2:32" ht="16" customHeight="1">
      <c r="B29" s="106"/>
      <c r="E29" s="109" t="s">
        <v>100</v>
      </c>
      <c r="F29" s="32">
        <v>45660</v>
      </c>
      <c r="G29" s="867" t="s">
        <v>26</v>
      </c>
      <c r="H29" s="868"/>
      <c r="I29" s="869"/>
      <c r="J29" s="22">
        <v>20</v>
      </c>
      <c r="K29" s="21" t="s">
        <v>47</v>
      </c>
      <c r="L29" s="846" t="s">
        <v>97</v>
      </c>
      <c r="M29" s="847"/>
      <c r="N29" s="847"/>
      <c r="O29" s="847"/>
      <c r="P29" s="848"/>
      <c r="Q29" s="88"/>
      <c r="R29" s="88"/>
      <c r="S29" s="88"/>
      <c r="U29" s="105"/>
      <c r="X29" s="84"/>
    </row>
    <row r="30" spans="2:32" ht="16" customHeight="1">
      <c r="B30" s="106"/>
      <c r="E30" s="108" t="s">
        <v>101</v>
      </c>
      <c r="F30" s="33">
        <v>45667</v>
      </c>
      <c r="G30" s="843" t="s">
        <v>98</v>
      </c>
      <c r="H30" s="844"/>
      <c r="I30" s="845"/>
      <c r="J30" s="25">
        <v>10</v>
      </c>
      <c r="K30" s="24" t="s">
        <v>48</v>
      </c>
      <c r="L30" s="843" t="s">
        <v>97</v>
      </c>
      <c r="M30" s="844"/>
      <c r="N30" s="844"/>
      <c r="O30" s="844"/>
      <c r="P30" s="845"/>
      <c r="Q30" s="88"/>
      <c r="R30" s="88"/>
      <c r="S30" s="88"/>
      <c r="U30" s="105"/>
      <c r="X30" s="84"/>
    </row>
    <row r="31" spans="2:32" ht="16" customHeight="1">
      <c r="B31" s="106"/>
      <c r="E31" s="109" t="s">
        <v>102</v>
      </c>
      <c r="F31" s="32">
        <v>45668</v>
      </c>
      <c r="G31" s="846" t="s">
        <v>98</v>
      </c>
      <c r="H31" s="847"/>
      <c r="I31" s="848"/>
      <c r="J31" s="22">
        <v>10</v>
      </c>
      <c r="K31" s="21" t="s">
        <v>48</v>
      </c>
      <c r="L31" s="846" t="s">
        <v>97</v>
      </c>
      <c r="M31" s="847"/>
      <c r="N31" s="847"/>
      <c r="O31" s="847"/>
      <c r="P31" s="848"/>
      <c r="Q31" s="88"/>
      <c r="R31" s="88"/>
      <c r="S31" s="88"/>
      <c r="U31" s="105"/>
      <c r="X31" s="84"/>
    </row>
    <row r="32" spans="2:32" ht="16" customHeight="1">
      <c r="B32" s="849" t="s">
        <v>168</v>
      </c>
      <c r="C32" s="110"/>
      <c r="D32" s="110"/>
      <c r="E32" s="108" t="s">
        <v>103</v>
      </c>
      <c r="F32" s="33">
        <v>45669</v>
      </c>
      <c r="G32" s="843" t="s">
        <v>98</v>
      </c>
      <c r="H32" s="844"/>
      <c r="I32" s="845"/>
      <c r="J32" s="25">
        <v>10</v>
      </c>
      <c r="K32" s="24" t="s">
        <v>48</v>
      </c>
      <c r="L32" s="843" t="s">
        <v>97</v>
      </c>
      <c r="M32" s="844"/>
      <c r="N32" s="844"/>
      <c r="O32" s="844"/>
      <c r="P32" s="845"/>
      <c r="Q32" s="88"/>
      <c r="R32" s="860" t="s">
        <v>393</v>
      </c>
      <c r="S32" s="860"/>
      <c r="T32" s="860"/>
      <c r="U32" s="105"/>
      <c r="X32" s="84"/>
    </row>
    <row r="33" spans="2:24" ht="16" customHeight="1">
      <c r="B33" s="849"/>
      <c r="C33" s="110"/>
      <c r="D33" s="110"/>
      <c r="E33" s="109" t="s">
        <v>104</v>
      </c>
      <c r="F33" s="32">
        <v>45670</v>
      </c>
      <c r="G33" s="846" t="s">
        <v>98</v>
      </c>
      <c r="H33" s="847"/>
      <c r="I33" s="848"/>
      <c r="J33" s="22">
        <v>10</v>
      </c>
      <c r="K33" s="21" t="s">
        <v>48</v>
      </c>
      <c r="L33" s="846" t="s">
        <v>97</v>
      </c>
      <c r="M33" s="847"/>
      <c r="N33" s="847"/>
      <c r="O33" s="847"/>
      <c r="P33" s="848"/>
      <c r="Q33" s="88"/>
      <c r="R33" s="860"/>
      <c r="S33" s="860"/>
      <c r="T33" s="860"/>
      <c r="U33" s="105"/>
      <c r="X33" s="84"/>
    </row>
    <row r="34" spans="2:24" ht="16" customHeight="1">
      <c r="B34" s="861" t="s">
        <v>157</v>
      </c>
      <c r="C34" s="111"/>
      <c r="D34" s="111"/>
      <c r="E34" s="108" t="s">
        <v>105</v>
      </c>
      <c r="F34" s="33">
        <v>45671</v>
      </c>
      <c r="G34" s="843" t="s">
        <v>98</v>
      </c>
      <c r="H34" s="844"/>
      <c r="I34" s="845"/>
      <c r="J34" s="25">
        <v>10</v>
      </c>
      <c r="K34" s="24" t="s">
        <v>48</v>
      </c>
      <c r="L34" s="843" t="s">
        <v>97</v>
      </c>
      <c r="M34" s="844"/>
      <c r="N34" s="844"/>
      <c r="O34" s="844"/>
      <c r="P34" s="845"/>
      <c r="Q34" s="88"/>
      <c r="R34" s="863" t="s">
        <v>322</v>
      </c>
      <c r="S34" s="863"/>
      <c r="T34" s="863"/>
      <c r="U34" s="105"/>
      <c r="X34" s="84"/>
    </row>
    <row r="35" spans="2:24" ht="16" customHeight="1">
      <c r="B35" s="862"/>
      <c r="C35" s="111"/>
      <c r="D35" s="111"/>
      <c r="E35" s="109" t="s">
        <v>106</v>
      </c>
      <c r="F35" s="32">
        <v>45684</v>
      </c>
      <c r="G35" s="846" t="s">
        <v>26</v>
      </c>
      <c r="H35" s="847"/>
      <c r="I35" s="848"/>
      <c r="J35" s="22">
        <v>20</v>
      </c>
      <c r="K35" s="26" t="s">
        <v>47</v>
      </c>
      <c r="L35" s="846" t="s">
        <v>97</v>
      </c>
      <c r="M35" s="847"/>
      <c r="N35" s="847"/>
      <c r="O35" s="847"/>
      <c r="P35" s="848"/>
      <c r="Q35" s="88"/>
      <c r="R35" s="864"/>
      <c r="S35" s="864"/>
      <c r="T35" s="864"/>
      <c r="U35" s="155"/>
      <c r="X35" s="84"/>
    </row>
    <row r="36" spans="2:24" ht="16" customHeight="1">
      <c r="B36" s="112"/>
      <c r="C36" s="113"/>
      <c r="D36" s="114"/>
      <c r="E36" s="108" t="s">
        <v>107</v>
      </c>
      <c r="F36" s="33">
        <v>45685</v>
      </c>
      <c r="G36" s="843" t="s">
        <v>26</v>
      </c>
      <c r="H36" s="844"/>
      <c r="I36" s="845"/>
      <c r="J36" s="25">
        <v>20</v>
      </c>
      <c r="K36" s="27" t="s">
        <v>47</v>
      </c>
      <c r="L36" s="843" t="s">
        <v>97</v>
      </c>
      <c r="M36" s="844"/>
      <c r="N36" s="844"/>
      <c r="O36" s="844"/>
      <c r="P36" s="845"/>
      <c r="Q36" s="88"/>
      <c r="R36" s="156"/>
      <c r="S36" s="156"/>
      <c r="T36" s="156"/>
      <c r="U36" s="105"/>
      <c r="X36" s="84"/>
    </row>
    <row r="37" spans="2:24" ht="16" customHeight="1">
      <c r="B37" s="80" t="s">
        <v>146</v>
      </c>
      <c r="C37" s="113"/>
      <c r="E37" s="109" t="s">
        <v>108</v>
      </c>
      <c r="F37" s="32">
        <v>45686</v>
      </c>
      <c r="G37" s="846" t="s">
        <v>26</v>
      </c>
      <c r="H37" s="847"/>
      <c r="I37" s="848"/>
      <c r="J37" s="22">
        <v>20</v>
      </c>
      <c r="K37" s="26" t="s">
        <v>47</v>
      </c>
      <c r="L37" s="846" t="s">
        <v>97</v>
      </c>
      <c r="M37" s="847"/>
      <c r="N37" s="847"/>
      <c r="O37" s="847"/>
      <c r="P37" s="848"/>
      <c r="Q37" s="88"/>
      <c r="R37" s="865" t="s">
        <v>398</v>
      </c>
      <c r="S37" s="865"/>
      <c r="T37" s="865"/>
      <c r="U37" s="866"/>
      <c r="X37" s="84"/>
    </row>
    <row r="38" spans="2:24" ht="16" customHeight="1">
      <c r="B38" s="80"/>
      <c r="C38" s="113"/>
      <c r="E38" s="108" t="s">
        <v>109</v>
      </c>
      <c r="F38" s="33">
        <v>45687</v>
      </c>
      <c r="G38" s="843" t="s">
        <v>26</v>
      </c>
      <c r="H38" s="844"/>
      <c r="I38" s="845"/>
      <c r="J38" s="25">
        <v>20</v>
      </c>
      <c r="K38" s="27" t="s">
        <v>47</v>
      </c>
      <c r="L38" s="843" t="s">
        <v>97</v>
      </c>
      <c r="M38" s="844"/>
      <c r="N38" s="844"/>
      <c r="O38" s="844"/>
      <c r="P38" s="845"/>
      <c r="Q38" s="88"/>
      <c r="R38" s="865"/>
      <c r="S38" s="865"/>
      <c r="T38" s="865"/>
      <c r="U38" s="866"/>
      <c r="X38" s="84"/>
    </row>
    <row r="39" spans="2:24" ht="16" customHeight="1">
      <c r="B39" s="81" t="s">
        <v>160</v>
      </c>
      <c r="C39" s="113"/>
      <c r="E39" s="109" t="s">
        <v>110</v>
      </c>
      <c r="F39" s="32">
        <v>45688</v>
      </c>
      <c r="G39" s="846" t="s">
        <v>26</v>
      </c>
      <c r="H39" s="847"/>
      <c r="I39" s="848"/>
      <c r="J39" s="22">
        <v>20</v>
      </c>
      <c r="K39" s="26" t="s">
        <v>47</v>
      </c>
      <c r="L39" s="846" t="s">
        <v>97</v>
      </c>
      <c r="M39" s="847"/>
      <c r="N39" s="847"/>
      <c r="O39" s="847"/>
      <c r="P39" s="848"/>
      <c r="Q39" s="88"/>
      <c r="R39" s="865"/>
      <c r="S39" s="865"/>
      <c r="T39" s="865"/>
      <c r="U39" s="866"/>
      <c r="X39" s="84"/>
    </row>
    <row r="40" spans="2:24" ht="16" customHeight="1">
      <c r="B40" s="81" t="s">
        <v>161</v>
      </c>
      <c r="C40" s="113"/>
      <c r="E40" s="108" t="s">
        <v>111</v>
      </c>
      <c r="F40" s="33">
        <v>45689</v>
      </c>
      <c r="G40" s="870" t="s">
        <v>26</v>
      </c>
      <c r="H40" s="871"/>
      <c r="I40" s="872"/>
      <c r="J40" s="25">
        <v>20</v>
      </c>
      <c r="K40" s="27" t="s">
        <v>47</v>
      </c>
      <c r="L40" s="843" t="s">
        <v>97</v>
      </c>
      <c r="M40" s="844"/>
      <c r="N40" s="844"/>
      <c r="O40" s="844"/>
      <c r="P40" s="845"/>
      <c r="Q40" s="88"/>
      <c r="R40" s="865"/>
      <c r="S40" s="865"/>
      <c r="T40" s="865"/>
      <c r="U40" s="866"/>
      <c r="X40" s="84"/>
    </row>
    <row r="41" spans="2:24" ht="16" customHeight="1">
      <c r="B41" s="81"/>
      <c r="C41" s="113"/>
      <c r="E41" s="109" t="s">
        <v>112</v>
      </c>
      <c r="F41" s="32">
        <v>45690</v>
      </c>
      <c r="G41" s="867" t="s">
        <v>26</v>
      </c>
      <c r="H41" s="868"/>
      <c r="I41" s="869"/>
      <c r="J41" s="22">
        <v>20</v>
      </c>
      <c r="K41" s="26" t="s">
        <v>47</v>
      </c>
      <c r="L41" s="846" t="s">
        <v>97</v>
      </c>
      <c r="M41" s="847"/>
      <c r="N41" s="847"/>
      <c r="O41" s="847"/>
      <c r="P41" s="848"/>
      <c r="Q41" s="88"/>
      <c r="R41" s="865"/>
      <c r="S41" s="865"/>
      <c r="T41" s="865"/>
      <c r="U41" s="866"/>
      <c r="X41" s="84"/>
    </row>
    <row r="42" spans="2:24" ht="16" customHeight="1">
      <c r="B42" s="81" t="s">
        <v>162</v>
      </c>
      <c r="C42" s="113"/>
      <c r="E42" s="108" t="s">
        <v>113</v>
      </c>
      <c r="F42" s="33">
        <v>45691</v>
      </c>
      <c r="G42" s="870" t="s">
        <v>26</v>
      </c>
      <c r="H42" s="871"/>
      <c r="I42" s="872"/>
      <c r="J42" s="25">
        <v>20</v>
      </c>
      <c r="K42" s="27" t="s">
        <v>47</v>
      </c>
      <c r="L42" s="843" t="s">
        <v>97</v>
      </c>
      <c r="M42" s="844"/>
      <c r="N42" s="844"/>
      <c r="O42" s="844"/>
      <c r="P42" s="845"/>
      <c r="Q42" s="88"/>
      <c r="R42" s="865"/>
      <c r="S42" s="865"/>
      <c r="T42" s="865"/>
      <c r="U42" s="866"/>
      <c r="X42" s="84"/>
    </row>
    <row r="43" spans="2:24" ht="16" customHeight="1">
      <c r="B43" s="81" t="s">
        <v>163</v>
      </c>
      <c r="C43" s="115"/>
      <c r="E43" s="109" t="s">
        <v>114</v>
      </c>
      <c r="F43" s="32"/>
      <c r="G43" s="846"/>
      <c r="H43" s="847"/>
      <c r="I43" s="848"/>
      <c r="J43" s="22"/>
      <c r="K43" s="26"/>
      <c r="L43" s="846"/>
      <c r="M43" s="847"/>
      <c r="N43" s="847"/>
      <c r="O43" s="847"/>
      <c r="P43" s="848"/>
      <c r="Q43" s="88"/>
      <c r="R43" s="865"/>
      <c r="S43" s="865"/>
      <c r="T43" s="865"/>
      <c r="U43" s="866"/>
      <c r="X43" s="84"/>
    </row>
    <row r="44" spans="2:24" ht="16" customHeight="1">
      <c r="B44" s="106"/>
      <c r="E44" s="108" t="s">
        <v>115</v>
      </c>
      <c r="F44" s="33"/>
      <c r="G44" s="843"/>
      <c r="H44" s="844"/>
      <c r="I44" s="845"/>
      <c r="J44" s="25"/>
      <c r="K44" s="27"/>
      <c r="L44" s="843"/>
      <c r="M44" s="844"/>
      <c r="N44" s="844"/>
      <c r="O44" s="844"/>
      <c r="P44" s="845"/>
      <c r="Q44" s="88"/>
      <c r="R44" s="865"/>
      <c r="S44" s="865"/>
      <c r="T44" s="865"/>
      <c r="U44" s="866"/>
      <c r="X44" s="84"/>
    </row>
    <row r="45" spans="2:24" ht="16" customHeight="1">
      <c r="B45" s="106"/>
      <c r="E45" s="109" t="s">
        <v>116</v>
      </c>
      <c r="F45" s="32"/>
      <c r="G45" s="846"/>
      <c r="H45" s="847"/>
      <c r="I45" s="848"/>
      <c r="J45" s="22"/>
      <c r="K45" s="26"/>
      <c r="L45" s="846"/>
      <c r="M45" s="847"/>
      <c r="N45" s="847"/>
      <c r="O45" s="847"/>
      <c r="P45" s="848"/>
      <c r="Q45" s="88"/>
      <c r="R45" s="865"/>
      <c r="S45" s="865"/>
      <c r="T45" s="865"/>
      <c r="U45" s="866"/>
      <c r="X45" s="84"/>
    </row>
    <row r="46" spans="2:24" ht="16" customHeight="1">
      <c r="B46" s="106"/>
      <c r="E46" s="108" t="s">
        <v>117</v>
      </c>
      <c r="F46" s="33"/>
      <c r="G46" s="843"/>
      <c r="H46" s="844"/>
      <c r="I46" s="845"/>
      <c r="J46" s="25"/>
      <c r="K46" s="27"/>
      <c r="L46" s="843"/>
      <c r="M46" s="844"/>
      <c r="N46" s="844"/>
      <c r="O46" s="844"/>
      <c r="P46" s="845"/>
      <c r="Q46" s="88"/>
      <c r="R46" s="865"/>
      <c r="S46" s="865"/>
      <c r="T46" s="865"/>
      <c r="U46" s="866"/>
      <c r="X46" s="84"/>
    </row>
    <row r="47" spans="2:24" ht="16" customHeight="1">
      <c r="B47" s="106"/>
      <c r="E47" s="109" t="s">
        <v>118</v>
      </c>
      <c r="F47" s="32"/>
      <c r="G47" s="846"/>
      <c r="H47" s="847"/>
      <c r="I47" s="848"/>
      <c r="J47" s="22"/>
      <c r="K47" s="26"/>
      <c r="L47" s="846"/>
      <c r="M47" s="847"/>
      <c r="N47" s="847"/>
      <c r="O47" s="847"/>
      <c r="P47" s="848"/>
      <c r="Q47" s="88"/>
      <c r="R47" s="865"/>
      <c r="S47" s="865"/>
      <c r="T47" s="865"/>
      <c r="U47" s="866"/>
      <c r="X47" s="84"/>
    </row>
    <row r="48" spans="2:24" ht="16" customHeight="1">
      <c r="B48" s="106"/>
      <c r="E48" s="108" t="s">
        <v>119</v>
      </c>
      <c r="F48" s="33"/>
      <c r="G48" s="843"/>
      <c r="H48" s="844"/>
      <c r="I48" s="845"/>
      <c r="J48" s="25"/>
      <c r="K48" s="27"/>
      <c r="L48" s="843"/>
      <c r="M48" s="844"/>
      <c r="N48" s="844"/>
      <c r="O48" s="844"/>
      <c r="P48" s="845"/>
      <c r="Q48" s="88"/>
      <c r="R48" s="865"/>
      <c r="S48" s="865"/>
      <c r="T48" s="865"/>
      <c r="U48" s="866"/>
      <c r="X48" s="84"/>
    </row>
    <row r="49" spans="2:24" ht="16" customHeight="1">
      <c r="B49" s="106"/>
      <c r="E49" s="109" t="s">
        <v>120</v>
      </c>
      <c r="F49" s="32"/>
      <c r="G49" s="846"/>
      <c r="H49" s="847"/>
      <c r="I49" s="848"/>
      <c r="J49" s="22"/>
      <c r="K49" s="26"/>
      <c r="L49" s="846"/>
      <c r="M49" s="847"/>
      <c r="N49" s="847"/>
      <c r="O49" s="847"/>
      <c r="P49" s="848"/>
      <c r="Q49" s="88"/>
      <c r="R49" s="865"/>
      <c r="S49" s="865"/>
      <c r="T49" s="865"/>
      <c r="U49" s="866"/>
      <c r="X49" s="84"/>
    </row>
    <row r="50" spans="2:24" ht="16" customHeight="1">
      <c r="B50" s="106"/>
      <c r="E50" s="108" t="s">
        <v>121</v>
      </c>
      <c r="F50" s="33"/>
      <c r="G50" s="843"/>
      <c r="H50" s="844"/>
      <c r="I50" s="845"/>
      <c r="J50" s="25"/>
      <c r="K50" s="27"/>
      <c r="L50" s="843"/>
      <c r="M50" s="844"/>
      <c r="N50" s="844"/>
      <c r="O50" s="844"/>
      <c r="P50" s="845"/>
      <c r="U50" s="105"/>
      <c r="X50" s="84"/>
    </row>
    <row r="51" spans="2:24" ht="16" customHeight="1">
      <c r="B51" s="106"/>
      <c r="E51" s="109" t="s">
        <v>122</v>
      </c>
      <c r="F51" s="32"/>
      <c r="G51" s="846"/>
      <c r="H51" s="847"/>
      <c r="I51" s="848"/>
      <c r="J51" s="28"/>
      <c r="K51" s="29"/>
      <c r="L51" s="846"/>
      <c r="M51" s="847"/>
      <c r="N51" s="847"/>
      <c r="O51" s="847"/>
      <c r="P51" s="848"/>
      <c r="U51" s="105"/>
      <c r="X51" s="84"/>
    </row>
    <row r="52" spans="2:24" ht="16" customHeight="1" thickBot="1">
      <c r="B52" s="104"/>
      <c r="D52" s="90"/>
      <c r="E52" s="510" t="s">
        <v>123</v>
      </c>
      <c r="F52" s="34"/>
      <c r="G52" s="873"/>
      <c r="H52" s="874"/>
      <c r="I52" s="875"/>
      <c r="J52" s="30"/>
      <c r="K52" s="31"/>
      <c r="L52" s="873"/>
      <c r="M52" s="874"/>
      <c r="N52" s="874"/>
      <c r="O52" s="874"/>
      <c r="P52" s="875"/>
      <c r="U52" s="105"/>
      <c r="X52" s="84"/>
    </row>
    <row r="53" spans="2:24" ht="28" customHeight="1" thickTop="1" thickBot="1">
      <c r="B53" s="104"/>
      <c r="E53" s="90"/>
      <c r="F53" s="90"/>
      <c r="G53" s="90"/>
      <c r="H53" s="90"/>
      <c r="I53" s="90"/>
      <c r="J53" s="511">
        <f>SUM(J28:J52)</f>
        <v>250</v>
      </c>
      <c r="K53" s="512" t="s">
        <v>269</v>
      </c>
      <c r="L53" s="116"/>
      <c r="M53" s="90"/>
      <c r="N53" s="90"/>
      <c r="O53" s="90"/>
      <c r="P53" s="90"/>
      <c r="U53" s="105"/>
      <c r="X53" s="84"/>
    </row>
    <row r="54" spans="2:24" ht="28" customHeight="1">
      <c r="B54" s="104"/>
      <c r="E54" s="90"/>
      <c r="F54" s="90"/>
      <c r="G54" s="90"/>
      <c r="H54" s="90"/>
      <c r="I54" s="90"/>
      <c r="J54" s="169"/>
      <c r="K54" s="170"/>
      <c r="L54" s="116"/>
      <c r="M54" s="90"/>
      <c r="N54" s="90"/>
      <c r="O54" s="90"/>
      <c r="P54" s="90"/>
      <c r="U54" s="105"/>
      <c r="X54" s="84"/>
    </row>
    <row r="55" spans="2:24" ht="28" customHeight="1">
      <c r="B55" s="104"/>
      <c r="E55" s="90"/>
      <c r="F55" s="90"/>
      <c r="G55" s="90"/>
      <c r="H55" s="90"/>
      <c r="I55" s="90"/>
      <c r="J55" s="169"/>
      <c r="K55" s="170"/>
      <c r="L55" s="116"/>
      <c r="M55" s="90"/>
      <c r="N55" s="90"/>
      <c r="O55" s="90"/>
      <c r="P55" s="90"/>
      <c r="U55" s="105"/>
      <c r="X55" s="84"/>
    </row>
    <row r="56" spans="2:24" ht="28" customHeight="1">
      <c r="B56" s="104"/>
      <c r="E56" s="90"/>
      <c r="F56" s="90"/>
      <c r="G56" s="90"/>
      <c r="H56" s="90"/>
      <c r="I56" s="90"/>
      <c r="J56" s="169"/>
      <c r="K56" s="170"/>
      <c r="L56" s="116"/>
      <c r="M56" s="90"/>
      <c r="N56" s="90"/>
      <c r="O56" s="90"/>
      <c r="P56" s="90"/>
      <c r="U56" s="105"/>
      <c r="X56" s="84"/>
    </row>
    <row r="57" spans="2:24" ht="28" customHeight="1">
      <c r="B57" s="104"/>
      <c r="E57" s="90"/>
      <c r="F57" s="90"/>
      <c r="G57" s="90"/>
      <c r="H57" s="90"/>
      <c r="I57" s="90"/>
      <c r="J57" s="169"/>
      <c r="K57" s="170"/>
      <c r="L57" s="116"/>
      <c r="M57" s="90"/>
      <c r="N57" s="90"/>
      <c r="O57" s="90"/>
      <c r="P57" s="90"/>
      <c r="U57" s="105"/>
      <c r="X57" s="84"/>
    </row>
    <row r="58" spans="2:24" ht="28" customHeight="1">
      <c r="B58" s="481"/>
      <c r="C58" s="482"/>
      <c r="D58" s="482"/>
      <c r="E58" s="482"/>
      <c r="F58" s="482"/>
      <c r="G58" s="482"/>
      <c r="H58" s="426" t="s">
        <v>274</v>
      </c>
      <c r="I58" s="379" t="s">
        <v>275</v>
      </c>
      <c r="J58" s="421"/>
      <c r="K58" s="482"/>
      <c r="L58" s="482"/>
      <c r="M58" s="482"/>
      <c r="N58" s="482"/>
      <c r="O58" s="482"/>
      <c r="P58" s="482"/>
      <c r="Q58" s="482"/>
      <c r="R58" s="482"/>
      <c r="S58" s="482"/>
      <c r="T58" s="482"/>
      <c r="U58" s="483"/>
      <c r="X58" s="84"/>
    </row>
    <row r="59" spans="2:24" ht="28" customHeight="1">
      <c r="B59" s="104"/>
      <c r="E59" s="90"/>
      <c r="F59" s="90"/>
      <c r="G59" s="90"/>
      <c r="H59" s="90"/>
      <c r="I59" s="90"/>
      <c r="J59" s="169"/>
      <c r="K59" s="170"/>
      <c r="L59" s="116"/>
      <c r="M59" s="90"/>
      <c r="N59" s="90"/>
      <c r="O59" s="90"/>
      <c r="P59" s="90"/>
      <c r="U59" s="105"/>
      <c r="X59" s="84"/>
    </row>
    <row r="60" spans="2:24" ht="12" customHeight="1">
      <c r="B60" s="104"/>
      <c r="I60" s="117"/>
      <c r="J60" s="103"/>
      <c r="U60" s="105"/>
      <c r="X60" s="84"/>
    </row>
    <row r="61" spans="2:24" ht="11" customHeight="1">
      <c r="B61" s="104"/>
      <c r="I61" s="117"/>
      <c r="J61" s="103"/>
      <c r="U61" s="105"/>
      <c r="X61" s="84"/>
    </row>
    <row r="62" spans="2:24" ht="16" customHeight="1" thickBot="1">
      <c r="B62" s="118"/>
      <c r="C62" s="119"/>
      <c r="D62" s="119"/>
      <c r="E62" s="119"/>
      <c r="F62" s="119"/>
      <c r="G62" s="119"/>
      <c r="H62" s="119"/>
      <c r="I62" s="120"/>
      <c r="J62" s="120"/>
      <c r="K62" s="119"/>
      <c r="L62" s="119"/>
      <c r="M62" s="119"/>
      <c r="N62" s="119"/>
      <c r="O62" s="119"/>
      <c r="P62" s="119"/>
      <c r="Q62" s="119"/>
      <c r="R62" s="119"/>
      <c r="S62" s="119"/>
      <c r="T62" s="119"/>
      <c r="U62" s="614" t="str">
        <f>Info!O48</f>
        <v>Copyright © 2025 Clem Harrod. All rights reserved. ISBN: 978-1-7347452-6-9</v>
      </c>
      <c r="X62" s="84"/>
    </row>
    <row r="63" spans="2:24" ht="12.75" customHeight="1" thickTop="1">
      <c r="X63" s="84"/>
    </row>
    <row r="64" spans="2:24" ht="12.75" customHeight="1">
      <c r="X64" s="84"/>
    </row>
    <row r="65" s="84" customFormat="1" ht="12" customHeight="1"/>
    <row r="66" s="84" customFormat="1" ht="12" customHeight="1"/>
    <row r="67" s="84" customFormat="1"/>
    <row r="68" s="84" customFormat="1" ht="12" customHeight="1"/>
    <row r="69" s="84" customFormat="1" ht="12" customHeight="1"/>
    <row r="70" s="84" customFormat="1" ht="12" customHeight="1"/>
    <row r="71" s="84" customFormat="1"/>
    <row r="72" s="84" customFormat="1"/>
    <row r="73" s="84" customFormat="1"/>
    <row r="74" s="84" customFormat="1"/>
    <row r="75" s="84" customFormat="1"/>
    <row r="76" s="84" customFormat="1"/>
    <row r="77" s="84" customFormat="1"/>
    <row r="78" s="84" customFormat="1"/>
    <row r="79" s="84" customFormat="1"/>
    <row r="80" s="84" customFormat="1"/>
    <row r="81" spans="24:31">
      <c r="X81" s="84"/>
    </row>
    <row r="82" spans="24:31">
      <c r="X82" s="84"/>
    </row>
    <row r="83" spans="24:31">
      <c r="X83" s="84"/>
    </row>
    <row r="84" spans="24:31" ht="15" customHeight="1">
      <c r="X84" s="84"/>
    </row>
    <row r="85" spans="24:31">
      <c r="X85" s="84"/>
    </row>
    <row r="86" spans="24:31">
      <c r="X86" s="84"/>
    </row>
    <row r="87" spans="24:31">
      <c r="X87" s="84"/>
    </row>
    <row r="88" spans="24:31">
      <c r="X88" s="84"/>
    </row>
    <row r="89" spans="24:31">
      <c r="X89" s="84"/>
    </row>
    <row r="90" spans="24:31">
      <c r="X90" s="84"/>
    </row>
    <row r="91" spans="24:31">
      <c r="X91" s="84"/>
    </row>
    <row r="92" spans="24:31">
      <c r="X92" s="84"/>
    </row>
    <row r="93" spans="24:31">
      <c r="X93" s="84"/>
    </row>
    <row r="94" spans="24:31">
      <c r="X94" s="84"/>
    </row>
    <row r="95" spans="24:31">
      <c r="X95" s="84"/>
    </row>
    <row r="96" spans="24:31">
      <c r="X96" s="84"/>
      <c r="AE96" s="122"/>
    </row>
    <row r="97" spans="24:32">
      <c r="X97" s="84"/>
    </row>
    <row r="98" spans="24:32">
      <c r="X98" s="84"/>
    </row>
    <row r="99" spans="24:32">
      <c r="X99" s="84"/>
    </row>
    <row r="100" spans="24:32">
      <c r="X100" s="84"/>
    </row>
    <row r="101" spans="24:32">
      <c r="X101" s="84"/>
    </row>
    <row r="102" spans="24:32">
      <c r="X102" s="84"/>
    </row>
    <row r="103" spans="24:32">
      <c r="X103" s="84"/>
      <c r="AF103" s="122"/>
    </row>
    <row r="104" spans="24:32">
      <c r="X104" s="84"/>
    </row>
    <row r="105" spans="24:32">
      <c r="X105" s="84"/>
    </row>
    <row r="106" spans="24:32">
      <c r="X106" s="84"/>
    </row>
    <row r="107" spans="24:32">
      <c r="X107" s="84"/>
    </row>
    <row r="108" spans="24:32">
      <c r="X108" s="84"/>
    </row>
    <row r="109" spans="24:32">
      <c r="X109" s="84"/>
    </row>
    <row r="110" spans="24:32">
      <c r="X110" s="84"/>
    </row>
    <row r="111" spans="24:32">
      <c r="X111" s="84"/>
    </row>
    <row r="112" spans="24:32">
      <c r="X112" s="84"/>
    </row>
    <row r="113" s="84" customFormat="1"/>
    <row r="114" s="84" customFormat="1"/>
    <row r="115" s="84" customFormat="1"/>
    <row r="116" s="84" customFormat="1"/>
    <row r="117" s="84" customFormat="1"/>
    <row r="118" s="84" customFormat="1"/>
    <row r="119" s="84" customFormat="1"/>
    <row r="120" s="84" customFormat="1"/>
    <row r="121" s="84" customFormat="1"/>
    <row r="122" s="84" customFormat="1"/>
    <row r="123" s="84" customFormat="1" ht="15" customHeight="1"/>
    <row r="124" s="84" customFormat="1"/>
    <row r="125" s="84" customFormat="1"/>
    <row r="126" s="84" customFormat="1"/>
    <row r="127" s="84" customFormat="1"/>
    <row r="128" s="84" customFormat="1"/>
    <row r="129" spans="7:31" ht="15" customHeight="1">
      <c r="X129" s="84"/>
    </row>
    <row r="130" spans="7:31">
      <c r="X130" s="84"/>
    </row>
    <row r="131" spans="7:31">
      <c r="X131" s="84"/>
    </row>
    <row r="132" spans="7:31">
      <c r="X132" s="84"/>
    </row>
    <row r="133" spans="7:31">
      <c r="G133" s="123"/>
      <c r="T133" s="124"/>
      <c r="X133" s="84"/>
      <c r="AE133" s="122"/>
    </row>
    <row r="134" spans="7:31">
      <c r="G134" s="123"/>
      <c r="R134" s="125"/>
      <c r="S134" s="125"/>
      <c r="T134" s="124"/>
      <c r="U134" s="122"/>
      <c r="X134" s="92"/>
      <c r="Y134" s="126"/>
      <c r="AA134" s="122"/>
      <c r="AB134" s="88"/>
    </row>
    <row r="135" spans="7:31">
      <c r="T135" s="127"/>
      <c r="U135" s="122"/>
      <c r="X135" s="92"/>
      <c r="Y135" s="122"/>
      <c r="AA135" s="122"/>
      <c r="AB135" s="88"/>
    </row>
    <row r="136" spans="7:31">
      <c r="T136" s="127"/>
      <c r="X136" s="128"/>
      <c r="Y136" s="129"/>
      <c r="Z136" s="129"/>
      <c r="AA136" s="122"/>
      <c r="AB136" s="130"/>
    </row>
    <row r="137" spans="7:31">
      <c r="T137" s="127"/>
      <c r="X137" s="128"/>
      <c r="Y137" s="126"/>
      <c r="Z137" s="126"/>
      <c r="AA137" s="122"/>
      <c r="AB137" s="130"/>
    </row>
    <row r="138" spans="7:31">
      <c r="T138" s="127"/>
      <c r="X138" s="128"/>
      <c r="Y138" s="126"/>
      <c r="Z138" s="126"/>
      <c r="AA138" s="122"/>
      <c r="AB138" s="88"/>
    </row>
    <row r="139" spans="7:31">
      <c r="T139" s="127"/>
      <c r="X139" s="128"/>
      <c r="Y139" s="129"/>
      <c r="Z139" s="129"/>
      <c r="AA139" s="122"/>
      <c r="AB139" s="88"/>
    </row>
    <row r="140" spans="7:31">
      <c r="T140" s="127"/>
      <c r="X140" s="128"/>
      <c r="Y140" s="126"/>
      <c r="Z140" s="126"/>
      <c r="AA140" s="122"/>
      <c r="AB140" s="88"/>
    </row>
    <row r="141" spans="7:31">
      <c r="T141" s="127"/>
      <c r="X141" s="128"/>
      <c r="Y141" s="122"/>
      <c r="Z141" s="129"/>
      <c r="AA141" s="122"/>
      <c r="AB141" s="88"/>
    </row>
    <row r="142" spans="7:31">
      <c r="T142" s="127"/>
      <c r="X142" s="128"/>
      <c r="Y142" s="122"/>
      <c r="Z142" s="129"/>
      <c r="AA142" s="122"/>
      <c r="AB142" s="131"/>
    </row>
    <row r="143" spans="7:31">
      <c r="T143" s="127"/>
      <c r="W143" s="128"/>
      <c r="X143" s="128"/>
      <c r="Y143" s="126"/>
      <c r="Z143" s="126"/>
      <c r="AA143" s="122"/>
      <c r="AB143" s="88"/>
    </row>
    <row r="144" spans="7:31">
      <c r="T144" s="127"/>
      <c r="X144" s="128"/>
      <c r="Y144" s="129"/>
      <c r="Z144" s="129"/>
      <c r="AA144" s="122"/>
      <c r="AB144" s="88"/>
    </row>
    <row r="145" spans="20:28">
      <c r="T145" s="127"/>
      <c r="W145" s="128"/>
      <c r="X145" s="128"/>
      <c r="Y145" s="128"/>
      <c r="Z145" s="129"/>
      <c r="AA145" s="122"/>
      <c r="AB145" s="88"/>
    </row>
    <row r="146" spans="20:28">
      <c r="T146" s="127"/>
      <c r="X146" s="128"/>
      <c r="Y146" s="126"/>
      <c r="Z146" s="126"/>
      <c r="AA146" s="122"/>
      <c r="AB146" s="88"/>
    </row>
    <row r="147" spans="20:28">
      <c r="T147" s="132"/>
      <c r="X147" s="128"/>
      <c r="Y147" s="126"/>
      <c r="Z147" s="126"/>
      <c r="AA147" s="122"/>
      <c r="AB147" s="88"/>
    </row>
    <row r="148" spans="20:28">
      <c r="T148" s="132"/>
      <c r="X148" s="128"/>
      <c r="Y148" s="129"/>
      <c r="Z148" s="129"/>
      <c r="AA148" s="122"/>
      <c r="AB148" s="88"/>
    </row>
    <row r="149" spans="20:28">
      <c r="T149" s="132"/>
      <c r="X149" s="128"/>
      <c r="Y149" s="122"/>
      <c r="AA149" s="122"/>
      <c r="AB149" s="88"/>
    </row>
    <row r="150" spans="20:28">
      <c r="T150" s="132"/>
      <c r="X150" s="128"/>
      <c r="Y150" s="126"/>
      <c r="Z150" s="126"/>
      <c r="AA150" s="122"/>
      <c r="AB150" s="88"/>
    </row>
    <row r="151" spans="20:28">
      <c r="T151" s="127"/>
      <c r="X151" s="128"/>
      <c r="Y151" s="126"/>
      <c r="Z151" s="126"/>
      <c r="AA151" s="122"/>
      <c r="AB151" s="133"/>
    </row>
    <row r="152" spans="20:28">
      <c r="T152" s="127"/>
      <c r="X152" s="128"/>
      <c r="Y152" s="126"/>
      <c r="Z152" s="126"/>
      <c r="AA152" s="122"/>
    </row>
    <row r="153" spans="20:28">
      <c r="T153" s="127"/>
      <c r="X153" s="128"/>
      <c r="Y153" s="126"/>
      <c r="Z153" s="126"/>
      <c r="AA153" s="122"/>
    </row>
    <row r="154" spans="20:28">
      <c r="T154" s="127"/>
      <c r="X154" s="128"/>
      <c r="Y154" s="126"/>
      <c r="Z154" s="126"/>
      <c r="AA154" s="122"/>
    </row>
    <row r="155" spans="20:28">
      <c r="T155" s="127"/>
      <c r="X155" s="128"/>
      <c r="AA155" s="122"/>
    </row>
    <row r="156" spans="20:28">
      <c r="T156" s="127"/>
      <c r="X156" s="128"/>
      <c r="AA156" s="122"/>
    </row>
    <row r="157" spans="20:28">
      <c r="T157" s="127"/>
      <c r="X157" s="128"/>
      <c r="Y157" s="122"/>
      <c r="AA157" s="122"/>
    </row>
    <row r="158" spans="20:28">
      <c r="T158" s="127"/>
      <c r="X158" s="128"/>
      <c r="Y158" s="122"/>
      <c r="AA158" s="122"/>
    </row>
    <row r="159" spans="20:28">
      <c r="T159" s="127"/>
      <c r="X159" s="128"/>
      <c r="Y159" s="122"/>
      <c r="Z159" s="129"/>
      <c r="AA159" s="122"/>
    </row>
    <row r="160" spans="20:28">
      <c r="T160" s="127"/>
      <c r="X160" s="128"/>
      <c r="Y160" s="122"/>
      <c r="AA160" s="122"/>
    </row>
    <row r="161" spans="20:29">
      <c r="T161" s="127"/>
      <c r="X161" s="128"/>
      <c r="Y161" s="126"/>
      <c r="Z161" s="126"/>
      <c r="AA161" s="122"/>
    </row>
    <row r="162" spans="20:29">
      <c r="T162" s="127"/>
      <c r="X162" s="128"/>
      <c r="Y162" s="122"/>
      <c r="Z162" s="134"/>
      <c r="AA162" s="122"/>
    </row>
    <row r="163" spans="20:29">
      <c r="T163" s="127"/>
      <c r="X163" s="128"/>
      <c r="Y163" s="135"/>
      <c r="Z163" s="135"/>
      <c r="AA163" s="122"/>
    </row>
    <row r="164" spans="20:29">
      <c r="T164" s="127"/>
      <c r="X164" s="128"/>
      <c r="Y164" s="135"/>
      <c r="Z164" s="135"/>
      <c r="AA164" s="122"/>
    </row>
    <row r="165" spans="20:29" ht="16">
      <c r="T165" s="136"/>
      <c r="X165" s="128"/>
      <c r="AA165" s="122"/>
    </row>
    <row r="166" spans="20:29" ht="16">
      <c r="T166" s="137"/>
      <c r="U166" s="136"/>
      <c r="V166" s="138"/>
      <c r="W166" s="138"/>
      <c r="X166" s="139"/>
    </row>
    <row r="167" spans="20:29">
      <c r="T167" s="137"/>
      <c r="U167" s="92"/>
      <c r="X167" s="84"/>
    </row>
    <row r="168" spans="20:29" ht="15">
      <c r="T168" s="140"/>
      <c r="U168" s="141"/>
      <c r="X168" s="84"/>
    </row>
    <row r="169" spans="20:29">
      <c r="T169" s="142"/>
      <c r="U169" s="92"/>
      <c r="X169" s="84"/>
      <c r="Y169" s="141"/>
    </row>
    <row r="170" spans="20:29">
      <c r="T170" s="142"/>
      <c r="U170" s="92"/>
      <c r="X170" s="84"/>
    </row>
    <row r="171" spans="20:29">
      <c r="U171" s="92"/>
      <c r="X171" s="84"/>
    </row>
    <row r="172" spans="20:29">
      <c r="X172" s="139"/>
    </row>
    <row r="173" spans="20:29">
      <c r="X173" s="143"/>
      <c r="Y173" s="122"/>
    </row>
    <row r="174" spans="20:29">
      <c r="X174" s="84"/>
    </row>
    <row r="175" spans="20:29">
      <c r="X175" s="84"/>
    </row>
    <row r="176" spans="20:29">
      <c r="X176" s="84"/>
      <c r="AC176" s="92"/>
    </row>
    <row r="177" spans="24:29">
      <c r="X177" s="84"/>
      <c r="AC177" s="92"/>
    </row>
    <row r="178" spans="24:29">
      <c r="X178" s="84"/>
      <c r="AC178" s="92"/>
    </row>
    <row r="179" spans="24:29">
      <c r="X179" s="84"/>
      <c r="AC179" s="92"/>
    </row>
    <row r="180" spans="24:29">
      <c r="X180" s="84"/>
      <c r="AC180" s="92"/>
    </row>
    <row r="181" spans="24:29">
      <c r="X181" s="84"/>
      <c r="AC181" s="92"/>
    </row>
    <row r="182" spans="24:29">
      <c r="X182" s="84"/>
      <c r="AC182" s="92"/>
    </row>
    <row r="183" spans="24:29">
      <c r="X183" s="84"/>
      <c r="AC183" s="92"/>
    </row>
    <row r="184" spans="24:29">
      <c r="X184" s="84"/>
      <c r="AC184" s="92"/>
    </row>
    <row r="185" spans="24:29">
      <c r="X185" s="84"/>
      <c r="AC185" s="92"/>
    </row>
    <row r="186" spans="24:29">
      <c r="X186" s="84"/>
      <c r="AC186" s="92"/>
    </row>
    <row r="187" spans="24:29">
      <c r="X187" s="84"/>
      <c r="AC187" s="92"/>
    </row>
    <row r="188" spans="24:29">
      <c r="X188" s="84"/>
      <c r="AC188" s="92"/>
    </row>
    <row r="189" spans="24:29">
      <c r="X189" s="84"/>
      <c r="AC189" s="92"/>
    </row>
    <row r="190" spans="24:29">
      <c r="X190" s="84"/>
      <c r="AC190" s="92"/>
    </row>
    <row r="191" spans="24:29">
      <c r="X191" s="84"/>
      <c r="AC191" s="92"/>
    </row>
    <row r="192" spans="24:29">
      <c r="X192" s="84"/>
      <c r="AC192" s="92"/>
    </row>
    <row r="193" spans="24:29">
      <c r="X193" s="84"/>
      <c r="AC193" s="92"/>
    </row>
    <row r="194" spans="24:29">
      <c r="X194" s="84"/>
      <c r="AC194" s="92"/>
    </row>
    <row r="195" spans="24:29">
      <c r="X195" s="84"/>
      <c r="AC195" s="92"/>
    </row>
    <row r="196" spans="24:29">
      <c r="X196" s="84"/>
      <c r="AC196" s="92"/>
    </row>
    <row r="197" spans="24:29">
      <c r="X197" s="84"/>
      <c r="AC197" s="92"/>
    </row>
    <row r="198" spans="24:29">
      <c r="X198" s="84"/>
      <c r="AC198" s="92"/>
    </row>
    <row r="199" spans="24:29">
      <c r="X199" s="84"/>
      <c r="AC199" s="92"/>
    </row>
    <row r="200" spans="24:29">
      <c r="X200" s="84"/>
      <c r="AC200" s="92"/>
    </row>
    <row r="201" spans="24:29">
      <c r="X201" s="84"/>
      <c r="AC201" s="92"/>
    </row>
    <row r="202" spans="24:29">
      <c r="X202" s="84"/>
      <c r="AC202" s="92"/>
    </row>
    <row r="203" spans="24:29">
      <c r="X203" s="84"/>
      <c r="AC203" s="92"/>
    </row>
    <row r="204" spans="24:29">
      <c r="X204" s="84"/>
      <c r="AC204" s="92"/>
    </row>
    <row r="205" spans="24:29">
      <c r="X205" s="84"/>
      <c r="AC205" s="92"/>
    </row>
    <row r="206" spans="24:29">
      <c r="X206" s="84"/>
      <c r="AC206" s="92"/>
    </row>
    <row r="207" spans="24:29">
      <c r="X207" s="84"/>
      <c r="AC207" s="92"/>
    </row>
    <row r="208" spans="24:29">
      <c r="X208" s="84"/>
      <c r="AC208" s="92"/>
    </row>
    <row r="209" spans="24:29">
      <c r="X209" s="84"/>
      <c r="AC209" s="92"/>
    </row>
    <row r="210" spans="24:29">
      <c r="X210" s="84"/>
      <c r="AC210" s="92"/>
    </row>
    <row r="211" spans="24:29">
      <c r="X211" s="84"/>
      <c r="AC211" s="92"/>
    </row>
    <row r="212" spans="24:29">
      <c r="X212" s="84"/>
      <c r="AC212" s="92"/>
    </row>
    <row r="213" spans="24:29">
      <c r="X213" s="84"/>
      <c r="AC213" s="92"/>
    </row>
    <row r="214" spans="24:29">
      <c r="X214" s="84"/>
      <c r="AC214" s="92"/>
    </row>
    <row r="215" spans="24:29">
      <c r="X215" s="84"/>
      <c r="AC215" s="92"/>
    </row>
    <row r="216" spans="24:29">
      <c r="X216" s="84"/>
      <c r="AC216" s="92"/>
    </row>
    <row r="217" spans="24:29">
      <c r="X217" s="84"/>
      <c r="AC217" s="92"/>
    </row>
    <row r="218" spans="24:29">
      <c r="X218" s="84"/>
      <c r="AC218" s="92"/>
    </row>
    <row r="219" spans="24:29">
      <c r="X219" s="84"/>
      <c r="AC219" s="92"/>
    </row>
    <row r="220" spans="24:29">
      <c r="X220" s="84"/>
      <c r="AC220" s="92"/>
    </row>
    <row r="221" spans="24:29">
      <c r="X221" s="84"/>
      <c r="AC221" s="92"/>
    </row>
    <row r="222" spans="24:29">
      <c r="X222" s="84"/>
      <c r="AC222" s="92"/>
    </row>
    <row r="223" spans="24:29">
      <c r="X223" s="84"/>
      <c r="AC223" s="92"/>
    </row>
    <row r="224" spans="24:29">
      <c r="X224" s="84"/>
      <c r="AC224" s="92"/>
    </row>
    <row r="225" spans="24:29">
      <c r="X225" s="84"/>
      <c r="AC225" s="92"/>
    </row>
    <row r="226" spans="24:29">
      <c r="X226" s="84"/>
      <c r="AC226" s="92"/>
    </row>
    <row r="227" spans="24:29">
      <c r="X227" s="84"/>
      <c r="AC227" s="92"/>
    </row>
    <row r="228" spans="24:29">
      <c r="X228" s="84"/>
      <c r="AC228" s="92"/>
    </row>
    <row r="229" spans="24:29">
      <c r="X229" s="84"/>
      <c r="AC229" s="92"/>
    </row>
    <row r="230" spans="24:29">
      <c r="X230" s="84"/>
      <c r="AC230" s="92"/>
    </row>
    <row r="231" spans="24:29">
      <c r="X231" s="84"/>
      <c r="AC231" s="92"/>
    </row>
    <row r="232" spans="24:29">
      <c r="X232" s="84"/>
      <c r="AC232" s="92"/>
    </row>
    <row r="233" spans="24:29">
      <c r="X233" s="84"/>
      <c r="AC233" s="92"/>
    </row>
    <row r="234" spans="24:29">
      <c r="X234" s="84"/>
      <c r="AC234" s="92"/>
    </row>
    <row r="235" spans="24:29">
      <c r="X235" s="84"/>
      <c r="AC235" s="92"/>
    </row>
    <row r="236" spans="24:29">
      <c r="X236" s="84"/>
      <c r="AC236" s="92"/>
    </row>
    <row r="237" spans="24:29">
      <c r="X237" s="84"/>
      <c r="AC237" s="92"/>
    </row>
    <row r="238" spans="24:29">
      <c r="X238" s="84"/>
      <c r="AC238" s="92"/>
    </row>
    <row r="239" spans="24:29">
      <c r="X239" s="84"/>
      <c r="AC239" s="92"/>
    </row>
    <row r="240" spans="24:29">
      <c r="X240" s="84"/>
      <c r="AC240" s="92"/>
    </row>
    <row r="241" spans="24:29">
      <c r="X241" s="84"/>
      <c r="AC241" s="92"/>
    </row>
    <row r="242" spans="24:29">
      <c r="X242" s="84"/>
      <c r="AC242" s="92"/>
    </row>
    <row r="243" spans="24:29">
      <c r="X243" s="84"/>
      <c r="AC243" s="92"/>
    </row>
    <row r="244" spans="24:29">
      <c r="X244" s="84"/>
      <c r="AC244" s="92"/>
    </row>
    <row r="245" spans="24:29">
      <c r="X245" s="84"/>
      <c r="AC245" s="92"/>
    </row>
    <row r="246" spans="24:29">
      <c r="X246" s="84"/>
      <c r="AC246" s="92"/>
    </row>
    <row r="247" spans="24:29">
      <c r="X247" s="84"/>
      <c r="AC247" s="92"/>
    </row>
    <row r="248" spans="24:29">
      <c r="X248" s="84"/>
      <c r="AC248" s="92"/>
    </row>
    <row r="249" spans="24:29">
      <c r="X249" s="84"/>
      <c r="AC249" s="92"/>
    </row>
    <row r="250" spans="24:29">
      <c r="X250" s="84"/>
      <c r="AC250" s="92"/>
    </row>
    <row r="251" spans="24:29">
      <c r="X251" s="84"/>
      <c r="AC251" s="92"/>
    </row>
    <row r="252" spans="24:29">
      <c r="X252" s="84"/>
      <c r="AC252" s="92"/>
    </row>
    <row r="253" spans="24:29">
      <c r="X253" s="84"/>
      <c r="AC253" s="92"/>
    </row>
    <row r="254" spans="24:29">
      <c r="X254" s="84"/>
      <c r="AC254" s="92"/>
    </row>
    <row r="255" spans="24:29">
      <c r="X255" s="84"/>
      <c r="AC255" s="92"/>
    </row>
    <row r="256" spans="24:29">
      <c r="X256" s="84"/>
      <c r="AC256" s="92"/>
    </row>
    <row r="257" spans="24:29">
      <c r="X257" s="84"/>
      <c r="AC257" s="92"/>
    </row>
    <row r="258" spans="24:29">
      <c r="X258" s="84"/>
      <c r="AC258" s="92"/>
    </row>
    <row r="259" spans="24:29">
      <c r="X259" s="84"/>
      <c r="AC259" s="92"/>
    </row>
    <row r="260" spans="24:29">
      <c r="X260" s="84"/>
      <c r="AC260" s="92"/>
    </row>
    <row r="261" spans="24:29">
      <c r="X261" s="84"/>
      <c r="AC261" s="92"/>
    </row>
    <row r="262" spans="24:29">
      <c r="X262" s="84"/>
      <c r="AC262" s="92"/>
    </row>
    <row r="263" spans="24:29">
      <c r="X263" s="84"/>
      <c r="AC263" s="92"/>
    </row>
    <row r="264" spans="24:29">
      <c r="X264" s="84"/>
      <c r="AC264" s="92"/>
    </row>
    <row r="265" spans="24:29">
      <c r="X265" s="84"/>
      <c r="AC265" s="92"/>
    </row>
    <row r="266" spans="24:29">
      <c r="X266" s="84"/>
      <c r="AC266" s="92"/>
    </row>
    <row r="267" spans="24:29">
      <c r="X267" s="84"/>
      <c r="AC267" s="92"/>
    </row>
    <row r="268" spans="24:29">
      <c r="X268" s="84"/>
      <c r="AC268" s="92"/>
    </row>
    <row r="269" spans="24:29">
      <c r="X269" s="84"/>
      <c r="AC269" s="92"/>
    </row>
    <row r="270" spans="24:29">
      <c r="X270" s="84"/>
      <c r="AC270" s="92"/>
    </row>
    <row r="271" spans="24:29">
      <c r="X271" s="84"/>
      <c r="AC271" s="92"/>
    </row>
    <row r="272" spans="24:29">
      <c r="X272" s="84"/>
      <c r="AC272" s="92"/>
    </row>
    <row r="273" spans="24:29">
      <c r="X273" s="84"/>
      <c r="AC273" s="92"/>
    </row>
    <row r="274" spans="24:29">
      <c r="X274" s="84"/>
      <c r="AC274" s="92"/>
    </row>
    <row r="275" spans="24:29">
      <c r="X275" s="84"/>
      <c r="AC275" s="92"/>
    </row>
    <row r="276" spans="24:29">
      <c r="X276" s="84"/>
      <c r="AC276" s="92"/>
    </row>
    <row r="277" spans="24:29">
      <c r="X277" s="84"/>
      <c r="AC277" s="92"/>
    </row>
    <row r="278" spans="24:29">
      <c r="X278" s="84"/>
      <c r="AC278" s="92"/>
    </row>
    <row r="279" spans="24:29">
      <c r="X279" s="84"/>
      <c r="AC279" s="92"/>
    </row>
    <row r="280" spans="24:29">
      <c r="X280" s="84"/>
      <c r="AC280" s="92"/>
    </row>
    <row r="281" spans="24:29">
      <c r="X281" s="84"/>
      <c r="AC281" s="92"/>
    </row>
    <row r="282" spans="24:29">
      <c r="X282" s="84"/>
      <c r="AC282" s="92"/>
    </row>
    <row r="283" spans="24:29">
      <c r="X283" s="84"/>
      <c r="AC283" s="92"/>
    </row>
    <row r="284" spans="24:29">
      <c r="X284" s="84"/>
      <c r="AC284" s="92"/>
    </row>
    <row r="285" spans="24:29">
      <c r="X285" s="84"/>
      <c r="AC285" s="92"/>
    </row>
    <row r="286" spans="24:29">
      <c r="X286" s="84"/>
      <c r="AC286" s="92"/>
    </row>
    <row r="287" spans="24:29">
      <c r="X287" s="84"/>
      <c r="AC287" s="92"/>
    </row>
    <row r="288" spans="24:29">
      <c r="X288" s="84"/>
      <c r="AC288" s="92"/>
    </row>
    <row r="289" spans="24:29">
      <c r="X289" s="84"/>
      <c r="AC289" s="92"/>
    </row>
    <row r="290" spans="24:29">
      <c r="X290" s="84"/>
      <c r="AC290" s="92"/>
    </row>
    <row r="291" spans="24:29">
      <c r="X291" s="84"/>
      <c r="AC291" s="92"/>
    </row>
    <row r="292" spans="24:29">
      <c r="X292" s="84"/>
      <c r="AC292" s="92"/>
    </row>
    <row r="293" spans="24:29">
      <c r="X293" s="84"/>
      <c r="AC293" s="92"/>
    </row>
    <row r="294" spans="24:29">
      <c r="X294" s="84"/>
      <c r="AC294" s="92"/>
    </row>
    <row r="295" spans="24:29">
      <c r="X295" s="84"/>
      <c r="AC295" s="92"/>
    </row>
    <row r="296" spans="24:29">
      <c r="X296" s="84"/>
      <c r="AC296" s="92"/>
    </row>
    <row r="297" spans="24:29">
      <c r="X297" s="84"/>
      <c r="AC297" s="92"/>
    </row>
    <row r="298" spans="24:29">
      <c r="X298" s="84"/>
      <c r="AC298" s="92"/>
    </row>
    <row r="299" spans="24:29">
      <c r="X299" s="84"/>
      <c r="AC299" s="92"/>
    </row>
    <row r="300" spans="24:29">
      <c r="X300" s="84"/>
      <c r="AC300" s="92"/>
    </row>
  </sheetData>
  <sheetProtection algorithmName="SHA-512" hashValue="VLKC6EfBSCLW9sbvACQmxvTf1aKfCnefPE7n386hm6681jUr2Ac4d0w06mvSsJqA8piQUJuVGyJqurndhKQIgA==" saltValue="s8qYSNYDcT7ry4QVNKiWug==" spinCount="100000" sheet="1" objects="1" scenarios="1" selectLockedCells="1"/>
  <mergeCells count="94">
    <mergeCell ref="G36:I36"/>
    <mergeCell ref="G37:I37"/>
    <mergeCell ref="G38:I38"/>
    <mergeCell ref="G39:I39"/>
    <mergeCell ref="G40:I40"/>
    <mergeCell ref="G52:I52"/>
    <mergeCell ref="L52:P52"/>
    <mergeCell ref="B3:B4"/>
    <mergeCell ref="G28:I28"/>
    <mergeCell ref="G29:I29"/>
    <mergeCell ref="G30:I30"/>
    <mergeCell ref="G31:I31"/>
    <mergeCell ref="G32:I32"/>
    <mergeCell ref="G33:I33"/>
    <mergeCell ref="L48:P48"/>
    <mergeCell ref="G49:I49"/>
    <mergeCell ref="L49:P49"/>
    <mergeCell ref="G50:I50"/>
    <mergeCell ref="L50:P50"/>
    <mergeCell ref="G35:I35"/>
    <mergeCell ref="G51:I51"/>
    <mergeCell ref="L51:P51"/>
    <mergeCell ref="G44:I44"/>
    <mergeCell ref="L44:P44"/>
    <mergeCell ref="G45:I45"/>
    <mergeCell ref="L45:P45"/>
    <mergeCell ref="G47:I47"/>
    <mergeCell ref="L47:P47"/>
    <mergeCell ref="G48:I48"/>
    <mergeCell ref="G43:I43"/>
    <mergeCell ref="L43:P43"/>
    <mergeCell ref="G41:I41"/>
    <mergeCell ref="G42:I42"/>
    <mergeCell ref="G46:I46"/>
    <mergeCell ref="L46:P46"/>
    <mergeCell ref="R37:U49"/>
    <mergeCell ref="L36:P36"/>
    <mergeCell ref="L37:P37"/>
    <mergeCell ref="L38:P38"/>
    <mergeCell ref="L39:P39"/>
    <mergeCell ref="L40:P40"/>
    <mergeCell ref="L41:P41"/>
    <mergeCell ref="L42:P42"/>
    <mergeCell ref="R32:T33"/>
    <mergeCell ref="L33:P33"/>
    <mergeCell ref="B34:B35"/>
    <mergeCell ref="L34:P34"/>
    <mergeCell ref="R34:T35"/>
    <mergeCell ref="L35:P35"/>
    <mergeCell ref="G34:I34"/>
    <mergeCell ref="L30:P30"/>
    <mergeCell ref="L31:P31"/>
    <mergeCell ref="B32:B33"/>
    <mergeCell ref="L32:P32"/>
    <mergeCell ref="J26:K26"/>
    <mergeCell ref="G27:I27"/>
    <mergeCell ref="L27:P27"/>
    <mergeCell ref="L28:P28"/>
    <mergeCell ref="L29:P29"/>
    <mergeCell ref="C21:D21"/>
    <mergeCell ref="R22:T23"/>
    <mergeCell ref="U22:U23"/>
    <mergeCell ref="B24:B25"/>
    <mergeCell ref="R24:T25"/>
    <mergeCell ref="U24:U25"/>
    <mergeCell ref="C20:D20"/>
    <mergeCell ref="C9:D9"/>
    <mergeCell ref="C10:D10"/>
    <mergeCell ref="C11:D11"/>
    <mergeCell ref="C12:D12"/>
    <mergeCell ref="C13:D13"/>
    <mergeCell ref="C14:D14"/>
    <mergeCell ref="C15:D15"/>
    <mergeCell ref="C16:D16"/>
    <mergeCell ref="C17:D17"/>
    <mergeCell ref="C18:D18"/>
    <mergeCell ref="C19:D19"/>
    <mergeCell ref="P3:P4"/>
    <mergeCell ref="Q3:Q4"/>
    <mergeCell ref="C5:D5"/>
    <mergeCell ref="C6:D6"/>
    <mergeCell ref="C7:D7"/>
    <mergeCell ref="N3:N4"/>
    <mergeCell ref="O3:O4"/>
    <mergeCell ref="C8:D8"/>
    <mergeCell ref="I3:I4"/>
    <mergeCell ref="J3:J4"/>
    <mergeCell ref="L3:L4"/>
    <mergeCell ref="M3:M4"/>
    <mergeCell ref="C3:D4"/>
    <mergeCell ref="E3:E4"/>
    <mergeCell ref="F3:F4"/>
    <mergeCell ref="G3:G4"/>
    <mergeCell ref="H3:H4"/>
  </mergeCells>
  <conditionalFormatting sqref="B6">
    <cfRule type="expression" dxfId="278" priority="6">
      <formula>$L$6&gt;0</formula>
    </cfRule>
  </conditionalFormatting>
  <conditionalFormatting sqref="B7">
    <cfRule type="expression" dxfId="277" priority="7">
      <formula>$L$7&gt;0</formula>
    </cfRule>
  </conditionalFormatting>
  <conditionalFormatting sqref="B8">
    <cfRule type="expression" dxfId="276" priority="8" stopIfTrue="1">
      <formula>$L$8&gt;0</formula>
    </cfRule>
  </conditionalFormatting>
  <conditionalFormatting sqref="B9">
    <cfRule type="expression" dxfId="275" priority="9" stopIfTrue="1">
      <formula>$L$9&gt;0</formula>
    </cfRule>
  </conditionalFormatting>
  <conditionalFormatting sqref="B10">
    <cfRule type="expression" dxfId="274" priority="10">
      <formula>$L$10&gt;0</formula>
    </cfRule>
  </conditionalFormatting>
  <conditionalFormatting sqref="B11">
    <cfRule type="expression" dxfId="273" priority="11">
      <formula>$L$11&gt;0</formula>
    </cfRule>
  </conditionalFormatting>
  <conditionalFormatting sqref="B12">
    <cfRule type="expression" dxfId="272" priority="12" stopIfTrue="1">
      <formula>$L$12&gt;0</formula>
    </cfRule>
  </conditionalFormatting>
  <conditionalFormatting sqref="B13">
    <cfRule type="expression" dxfId="271" priority="13">
      <formula>$L$13&gt;0</formula>
    </cfRule>
  </conditionalFormatting>
  <conditionalFormatting sqref="B14">
    <cfRule type="expression" dxfId="270" priority="14" stopIfTrue="1">
      <formula>$L$14&gt;0</formula>
    </cfRule>
  </conditionalFormatting>
  <conditionalFormatting sqref="B15">
    <cfRule type="expression" dxfId="269" priority="15" stopIfTrue="1">
      <formula>$L$15&gt;0</formula>
    </cfRule>
  </conditionalFormatting>
  <conditionalFormatting sqref="B16">
    <cfRule type="expression" dxfId="268" priority="16" stopIfTrue="1">
      <formula>$L$16&gt;0</formula>
    </cfRule>
  </conditionalFormatting>
  <conditionalFormatting sqref="B17">
    <cfRule type="expression" dxfId="267" priority="17">
      <formula>$L$17&gt;0</formula>
    </cfRule>
  </conditionalFormatting>
  <conditionalFormatting sqref="B18">
    <cfRule type="expression" dxfId="266" priority="18" stopIfTrue="1">
      <formula>$L$18&gt;0</formula>
    </cfRule>
  </conditionalFormatting>
  <conditionalFormatting sqref="B19">
    <cfRule type="expression" dxfId="265" priority="5">
      <formula>$L$19&gt;0</formula>
    </cfRule>
  </conditionalFormatting>
  <conditionalFormatting sqref="B20">
    <cfRule type="expression" dxfId="264" priority="4">
      <formula>$L$20&gt;0</formula>
    </cfRule>
  </conditionalFormatting>
  <conditionalFormatting sqref="O22:O23">
    <cfRule type="expression" dxfId="263" priority="3">
      <formula>$K$6=$AC$3</formula>
    </cfRule>
  </conditionalFormatting>
  <conditionalFormatting sqref="R24:T25">
    <cfRule type="expression" dxfId="262" priority="1" stopIfTrue="1">
      <formula>$U$24&gt;0</formula>
    </cfRule>
  </conditionalFormatting>
  <conditionalFormatting sqref="U24:U25">
    <cfRule type="cellIs" dxfId="261" priority="2" operator="greaterThan">
      <formula>0</formula>
    </cfRule>
  </conditionalFormatting>
  <hyperlinks>
    <hyperlink ref="B43" r:id="rId1" xr:uid="{41E593EF-DF7B-1B47-9865-8D5CF8BFD0D1}"/>
    <hyperlink ref="I58" r:id="rId2" display="Click Here, or visit www." xr:uid="{53076689-8483-F540-A5F5-83CDE9ED8536}"/>
    <hyperlink ref="H58" r:id="rId3" xr:uid="{DFB2EBCC-7217-C340-A314-86CD3B4A37B5}"/>
  </hyperlinks>
  <pageMargins left="0.7" right="0.7" top="0.75" bottom="0.75" header="0.3" footer="0.3"/>
  <pageSetup scale="40" orientation="landscape" horizontalDpi="4294967292" verticalDpi="4294967292"/>
  <drawing r:id="rId4"/>
  <legacy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1A9F1-F951-B54C-B2E0-FDF96DF65B8D}">
  <sheetPr>
    <tabColor theme="6"/>
    <pageSetUpPr fitToPage="1"/>
  </sheetPr>
  <dimension ref="B1:AF300"/>
  <sheetViews>
    <sheetView showRowColHeaders="0" zoomScale="97" zoomScaleNormal="97" zoomScaleSheetLayoutView="100" zoomScalePageLayoutView="110" workbookViewId="0">
      <selection activeCell="B6" sqref="B6"/>
    </sheetView>
  </sheetViews>
  <sheetFormatPr baseColWidth="10" defaultColWidth="8" defaultRowHeight="13"/>
  <cols>
    <col min="1" max="1" width="2.6640625" style="84" customWidth="1"/>
    <col min="2" max="2" width="41.6640625" style="84" customWidth="1"/>
    <col min="3" max="3" width="5.1640625" style="84" customWidth="1"/>
    <col min="4" max="4" width="9.1640625" style="84" customWidth="1"/>
    <col min="5" max="7" width="14.1640625" style="84" customWidth="1"/>
    <col min="8" max="8" width="15" style="84" customWidth="1"/>
    <col min="9" max="10" width="13.33203125" style="84" customWidth="1"/>
    <col min="11" max="11" width="15" style="84" customWidth="1"/>
    <col min="12" max="12" width="13.33203125" style="84" customWidth="1"/>
    <col min="13" max="14" width="13.5" style="84" customWidth="1"/>
    <col min="15" max="15" width="11.6640625" style="84" customWidth="1"/>
    <col min="16" max="17" width="12.5" style="84" customWidth="1"/>
    <col min="18" max="20" width="13.33203125" style="84" customWidth="1"/>
    <col min="21" max="21" width="15" style="84" customWidth="1"/>
    <col min="22" max="22" width="20" style="84" bestFit="1" customWidth="1"/>
    <col min="23" max="23" width="16" style="84" customWidth="1"/>
    <col min="24" max="24" width="15.5" style="85" customWidth="1"/>
    <col min="25" max="25" width="44.5" style="84" bestFit="1" customWidth="1"/>
    <col min="26" max="26" width="14.33203125" style="84" bestFit="1" customWidth="1"/>
    <col min="27" max="27" width="16.33203125" style="84" customWidth="1"/>
    <col min="28" max="28" width="8.5" style="84" bestFit="1" customWidth="1"/>
    <col min="29" max="29" width="44.83203125" style="84" hidden="1" customWidth="1"/>
    <col min="30" max="30" width="9" style="84" bestFit="1" customWidth="1"/>
    <col min="31" max="33" width="8" style="84"/>
    <col min="34" max="34" width="9.33203125" style="84" bestFit="1" customWidth="1"/>
    <col min="35" max="16384" width="8" style="84"/>
  </cols>
  <sheetData>
    <row r="1" spans="2:29" ht="106" customHeight="1" thickTop="1">
      <c r="B1" s="82"/>
      <c r="C1" s="83"/>
      <c r="D1" s="83"/>
      <c r="E1" s="83"/>
      <c r="F1" s="83"/>
      <c r="G1" s="83"/>
      <c r="H1" s="83"/>
      <c r="I1" s="83"/>
      <c r="J1" s="83"/>
      <c r="K1" s="83"/>
      <c r="L1" s="83"/>
      <c r="M1" s="83"/>
      <c r="N1" s="83"/>
      <c r="O1" s="83"/>
      <c r="P1" s="83"/>
      <c r="Q1" s="83"/>
      <c r="R1" s="83"/>
      <c r="S1" s="83"/>
      <c r="T1" s="83"/>
      <c r="U1" s="163"/>
    </row>
    <row r="2" spans="2:29" ht="32" customHeight="1">
      <c r="B2" s="888" t="s">
        <v>236</v>
      </c>
      <c r="C2" s="881">
        <f>Info!L11</f>
        <v>2025</v>
      </c>
      <c r="D2" s="881"/>
      <c r="E2" s="86"/>
      <c r="F2" s="86"/>
      <c r="G2" s="86"/>
      <c r="H2" s="86"/>
      <c r="I2" s="86"/>
      <c r="J2" s="86"/>
      <c r="K2" s="86"/>
      <c r="L2" s="86"/>
      <c r="M2" s="86"/>
      <c r="N2" s="86"/>
      <c r="O2" s="86"/>
      <c r="P2" s="86"/>
      <c r="Q2" s="86"/>
      <c r="R2" s="87"/>
      <c r="S2" s="86"/>
      <c r="T2" s="86"/>
      <c r="U2" s="162"/>
    </row>
    <row r="3" spans="2:29" ht="52" customHeight="1">
      <c r="B3" s="888"/>
      <c r="C3" s="881"/>
      <c r="D3" s="881"/>
      <c r="E3" s="642"/>
      <c r="F3" s="642"/>
      <c r="G3" s="642"/>
      <c r="H3" s="642"/>
      <c r="I3" s="642"/>
      <c r="J3" s="642"/>
      <c r="K3" s="147"/>
      <c r="L3" s="642"/>
      <c r="M3" s="642"/>
      <c r="N3" s="642"/>
      <c r="O3" s="642"/>
      <c r="P3" s="642"/>
      <c r="Q3" s="642"/>
      <c r="R3" s="148"/>
      <c r="S3" s="148"/>
      <c r="T3" s="164" t="str">
        <f>Info!N3</f>
        <v>v 4.01 /</v>
      </c>
      <c r="U3" s="165">
        <f>Info!O3</f>
        <v>2025</v>
      </c>
      <c r="W3" s="85"/>
      <c r="X3" s="84"/>
      <c r="AC3" s="88">
        <f>K4+0</f>
        <v>30</v>
      </c>
    </row>
    <row r="4" spans="2:29" s="89" customFormat="1" ht="15" customHeight="1">
      <c r="B4" s="889"/>
      <c r="C4" s="882"/>
      <c r="D4" s="882"/>
      <c r="E4" s="643"/>
      <c r="F4" s="643"/>
      <c r="G4" s="643"/>
      <c r="H4" s="643"/>
      <c r="I4" s="643"/>
      <c r="J4" s="643"/>
      <c r="K4" s="427">
        <v>30</v>
      </c>
      <c r="L4" s="643"/>
      <c r="M4" s="643"/>
      <c r="N4" s="643"/>
      <c r="O4" s="643"/>
      <c r="P4" s="643"/>
      <c r="Q4" s="643"/>
      <c r="R4" s="145">
        <f>'Breakdown '!I112</f>
        <v>0.25</v>
      </c>
      <c r="S4" s="145">
        <f>'Breakdown '!I113</f>
        <v>0.1</v>
      </c>
      <c r="T4" s="145">
        <f>'Breakdown '!I114</f>
        <v>0.05</v>
      </c>
      <c r="U4" s="149"/>
    </row>
    <row r="5" spans="2:29" s="90" customFormat="1" ht="32" customHeight="1" thickBot="1">
      <c r="B5" s="429" t="s">
        <v>5</v>
      </c>
      <c r="C5" s="821" t="s">
        <v>6</v>
      </c>
      <c r="D5" s="822"/>
      <c r="E5" s="70" t="s">
        <v>88</v>
      </c>
      <c r="F5" s="71" t="s">
        <v>89</v>
      </c>
      <c r="G5" s="72" t="s">
        <v>7</v>
      </c>
      <c r="H5" s="73" t="s">
        <v>8</v>
      </c>
      <c r="I5" s="74" t="s">
        <v>94</v>
      </c>
      <c r="J5" s="75" t="s">
        <v>95</v>
      </c>
      <c r="K5" s="75" t="s">
        <v>93</v>
      </c>
      <c r="L5" s="76" t="s">
        <v>9</v>
      </c>
      <c r="M5" s="71" t="s">
        <v>11</v>
      </c>
      <c r="N5" s="71" t="s">
        <v>10</v>
      </c>
      <c r="O5" s="74" t="s">
        <v>216</v>
      </c>
      <c r="P5" s="70" t="s">
        <v>12</v>
      </c>
      <c r="Q5" s="77" t="s">
        <v>13</v>
      </c>
      <c r="R5" s="70" t="str">
        <f>'Breakdown '!J112</f>
        <v>Taxes</v>
      </c>
      <c r="S5" s="71" t="str">
        <f>'Breakdown '!J113</f>
        <v>Cushion</v>
      </c>
      <c r="T5" s="78" t="str">
        <f>'Breakdown '!J114</f>
        <v>Retirement</v>
      </c>
      <c r="U5" s="79" t="s">
        <v>14</v>
      </c>
    </row>
    <row r="6" spans="2:29" ht="16" customHeight="1">
      <c r="B6" s="286" t="s">
        <v>92</v>
      </c>
      <c r="C6" s="823">
        <f t="shared" ref="C6:C20" si="0">SUM(E6:G6)</f>
        <v>0</v>
      </c>
      <c r="D6" s="824"/>
      <c r="E6" s="35"/>
      <c r="F6" s="36"/>
      <c r="G6" s="37"/>
      <c r="H6" s="497" t="str">
        <f t="shared" ref="H6:H20" si="1">IF(E6&gt;0,1,"-")</f>
        <v>-</v>
      </c>
      <c r="I6" s="38"/>
      <c r="J6" s="39"/>
      <c r="K6" s="498" t="str">
        <f>IF(J6+K4=AC3, "-", SUM(J6,K4))</f>
        <v>-</v>
      </c>
      <c r="L6" s="40"/>
      <c r="M6" s="322"/>
      <c r="N6" s="41"/>
      <c r="O6" s="499" t="str">
        <f t="shared" ref="O6:O20" si="2">IF(K6="-", "-", J6-I6+1)</f>
        <v>-</v>
      </c>
      <c r="P6" s="500" t="str">
        <f t="shared" ref="P6:P20" si="3">IF(H6=1,O6, "-")</f>
        <v>-</v>
      </c>
      <c r="Q6" s="501" t="str">
        <f>IF(F6&gt;0, O6, "-")</f>
        <v>-</v>
      </c>
      <c r="R6" s="431">
        <f t="shared" ref="R6:R20" si="4">IF(H6=1,PRODUCT(E6,$R$4),0)</f>
        <v>0</v>
      </c>
      <c r="S6" s="64">
        <f t="shared" ref="S6:S20" si="5">(E6+F6)*$S$4</f>
        <v>0</v>
      </c>
      <c r="T6" s="433">
        <f t="shared" ref="T6:T20" si="6">(E6+F6)*$T$4</f>
        <v>0</v>
      </c>
      <c r="U6" s="502">
        <f t="shared" ref="U6:U13" si="7">E6+F6-R6-S6-T6</f>
        <v>0</v>
      </c>
      <c r="W6" s="85"/>
      <c r="X6" s="91"/>
      <c r="Y6" s="91"/>
      <c r="Z6" s="91"/>
      <c r="AA6" s="91"/>
      <c r="AB6" s="92"/>
    </row>
    <row r="7" spans="2:29" ht="16" customHeight="1">
      <c r="B7" s="286" t="s">
        <v>92</v>
      </c>
      <c r="C7" s="825">
        <f t="shared" si="0"/>
        <v>0</v>
      </c>
      <c r="D7" s="826"/>
      <c r="E7" s="42"/>
      <c r="F7" s="43"/>
      <c r="G7" s="44"/>
      <c r="H7" s="503" t="str">
        <f t="shared" si="1"/>
        <v>-</v>
      </c>
      <c r="I7" s="51"/>
      <c r="J7" s="46"/>
      <c r="K7" s="504" t="str">
        <f>IF(J7+K4=AC3, "-", SUM(J7,K4))</f>
        <v>-</v>
      </c>
      <c r="L7" s="47"/>
      <c r="M7" s="323"/>
      <c r="N7" s="48"/>
      <c r="O7" s="505" t="str">
        <f t="shared" si="2"/>
        <v>-</v>
      </c>
      <c r="P7" s="506" t="str">
        <f t="shared" si="3"/>
        <v>-</v>
      </c>
      <c r="Q7" s="507" t="str">
        <f t="shared" ref="Q7:Q20" si="8">IF(F7&gt;0, O7,"-")</f>
        <v>-</v>
      </c>
      <c r="R7" s="440">
        <f t="shared" si="4"/>
        <v>0</v>
      </c>
      <c r="S7" s="65">
        <f t="shared" si="5"/>
        <v>0</v>
      </c>
      <c r="T7" s="441">
        <f t="shared" si="6"/>
        <v>0</v>
      </c>
      <c r="U7" s="508">
        <f t="shared" si="7"/>
        <v>0</v>
      </c>
      <c r="W7" s="85"/>
      <c r="X7" s="91"/>
      <c r="Y7" s="91"/>
      <c r="Z7" s="91"/>
      <c r="AA7" s="91"/>
      <c r="AB7" s="92"/>
    </row>
    <row r="8" spans="2:29" ht="16" customHeight="1">
      <c r="B8" s="286" t="s">
        <v>92</v>
      </c>
      <c r="C8" s="811">
        <f t="shared" si="0"/>
        <v>0</v>
      </c>
      <c r="D8" s="812"/>
      <c r="E8" s="35"/>
      <c r="F8" s="36"/>
      <c r="G8" s="37"/>
      <c r="H8" s="497" t="str">
        <f t="shared" si="1"/>
        <v>-</v>
      </c>
      <c r="I8" s="49"/>
      <c r="J8" s="50"/>
      <c r="K8" s="498" t="str">
        <f>IF(J8+K4=AC3, "-", SUM(J8,K4))</f>
        <v>-</v>
      </c>
      <c r="L8" s="40"/>
      <c r="M8" s="322"/>
      <c r="N8" s="41"/>
      <c r="O8" s="499" t="str">
        <f t="shared" si="2"/>
        <v>-</v>
      </c>
      <c r="P8" s="500" t="str">
        <f t="shared" si="3"/>
        <v>-</v>
      </c>
      <c r="Q8" s="501" t="str">
        <f t="shared" si="8"/>
        <v>-</v>
      </c>
      <c r="R8" s="431">
        <f t="shared" si="4"/>
        <v>0</v>
      </c>
      <c r="S8" s="64">
        <f t="shared" si="5"/>
        <v>0</v>
      </c>
      <c r="T8" s="433">
        <f t="shared" si="6"/>
        <v>0</v>
      </c>
      <c r="U8" s="502">
        <f t="shared" si="7"/>
        <v>0</v>
      </c>
      <c r="W8" s="85"/>
      <c r="X8" s="91"/>
      <c r="Y8" s="91"/>
      <c r="Z8" s="91"/>
      <c r="AA8" s="91"/>
      <c r="AB8" s="92"/>
    </row>
    <row r="9" spans="2:29" ht="16" customHeight="1">
      <c r="B9" s="286" t="s">
        <v>92</v>
      </c>
      <c r="C9" s="825">
        <f t="shared" si="0"/>
        <v>0</v>
      </c>
      <c r="D9" s="826"/>
      <c r="E9" s="42"/>
      <c r="F9" s="43"/>
      <c r="G9" s="44"/>
      <c r="H9" s="503" t="str">
        <f t="shared" si="1"/>
        <v>-</v>
      </c>
      <c r="I9" s="51"/>
      <c r="J9" s="46"/>
      <c r="K9" s="504" t="str">
        <f>IF(J9+K4=AC3, "-", SUM(J9,K4))</f>
        <v>-</v>
      </c>
      <c r="L9" s="52"/>
      <c r="M9" s="323"/>
      <c r="N9" s="48"/>
      <c r="O9" s="505" t="str">
        <f t="shared" si="2"/>
        <v>-</v>
      </c>
      <c r="P9" s="506" t="str">
        <f t="shared" si="3"/>
        <v>-</v>
      </c>
      <c r="Q9" s="507" t="str">
        <f t="shared" si="8"/>
        <v>-</v>
      </c>
      <c r="R9" s="440">
        <f t="shared" si="4"/>
        <v>0</v>
      </c>
      <c r="S9" s="65">
        <f t="shared" si="5"/>
        <v>0</v>
      </c>
      <c r="T9" s="441">
        <f t="shared" si="6"/>
        <v>0</v>
      </c>
      <c r="U9" s="508">
        <f t="shared" si="7"/>
        <v>0</v>
      </c>
      <c r="W9" s="85"/>
      <c r="X9" s="91"/>
      <c r="Y9" s="91"/>
      <c r="Z9" s="91"/>
      <c r="AA9" s="91"/>
      <c r="AB9" s="92"/>
    </row>
    <row r="10" spans="2:29" ht="16" customHeight="1">
      <c r="B10" s="286" t="s">
        <v>92</v>
      </c>
      <c r="C10" s="811">
        <f t="shared" si="0"/>
        <v>0</v>
      </c>
      <c r="D10" s="812"/>
      <c r="E10" s="35"/>
      <c r="F10" s="36"/>
      <c r="G10" s="37"/>
      <c r="H10" s="497" t="str">
        <f t="shared" si="1"/>
        <v>-</v>
      </c>
      <c r="I10" s="38"/>
      <c r="J10" s="39"/>
      <c r="K10" s="498" t="str">
        <f>IF(J10+K4=AC3, "-", SUM(J10,K4))</f>
        <v>-</v>
      </c>
      <c r="L10" s="40"/>
      <c r="M10" s="322"/>
      <c r="N10" s="41"/>
      <c r="O10" s="499" t="str">
        <f t="shared" si="2"/>
        <v>-</v>
      </c>
      <c r="P10" s="500" t="str">
        <f t="shared" si="3"/>
        <v>-</v>
      </c>
      <c r="Q10" s="501" t="str">
        <f t="shared" si="8"/>
        <v>-</v>
      </c>
      <c r="R10" s="431">
        <f t="shared" si="4"/>
        <v>0</v>
      </c>
      <c r="S10" s="64">
        <f t="shared" si="5"/>
        <v>0</v>
      </c>
      <c r="T10" s="433">
        <f t="shared" si="6"/>
        <v>0</v>
      </c>
      <c r="U10" s="502">
        <f t="shared" si="7"/>
        <v>0</v>
      </c>
      <c r="W10" s="85"/>
      <c r="X10" s="91"/>
      <c r="Y10" s="91"/>
      <c r="Z10" s="91"/>
      <c r="AA10" s="91"/>
      <c r="AB10" s="92"/>
    </row>
    <row r="11" spans="2:29" ht="16" customHeight="1">
      <c r="B11" s="286" t="s">
        <v>92</v>
      </c>
      <c r="C11" s="825">
        <f t="shared" si="0"/>
        <v>0</v>
      </c>
      <c r="D11" s="826"/>
      <c r="E11" s="42"/>
      <c r="F11" s="43"/>
      <c r="G11" s="44"/>
      <c r="H11" s="503" t="str">
        <f t="shared" si="1"/>
        <v>-</v>
      </c>
      <c r="I11" s="45"/>
      <c r="J11" s="46"/>
      <c r="K11" s="504" t="str">
        <f>IF(J11+K4=AC3, "-", SUM(J11,K4))</f>
        <v>-</v>
      </c>
      <c r="L11" s="47"/>
      <c r="M11" s="323"/>
      <c r="N11" s="48"/>
      <c r="O11" s="505" t="str">
        <f t="shared" si="2"/>
        <v>-</v>
      </c>
      <c r="P11" s="506" t="str">
        <f t="shared" si="3"/>
        <v>-</v>
      </c>
      <c r="Q11" s="507" t="str">
        <f t="shared" si="8"/>
        <v>-</v>
      </c>
      <c r="R11" s="440">
        <f t="shared" si="4"/>
        <v>0</v>
      </c>
      <c r="S11" s="65">
        <f t="shared" si="5"/>
        <v>0</v>
      </c>
      <c r="T11" s="441">
        <f t="shared" si="6"/>
        <v>0</v>
      </c>
      <c r="U11" s="508">
        <f t="shared" si="7"/>
        <v>0</v>
      </c>
      <c r="W11" s="85"/>
      <c r="X11" s="91"/>
      <c r="Y11" s="91"/>
      <c r="Z11" s="91"/>
      <c r="AA11" s="91"/>
      <c r="AB11" s="92"/>
    </row>
    <row r="12" spans="2:29" ht="16" customHeight="1">
      <c r="B12" s="286" t="s">
        <v>92</v>
      </c>
      <c r="C12" s="811">
        <f t="shared" si="0"/>
        <v>0</v>
      </c>
      <c r="D12" s="812"/>
      <c r="E12" s="35"/>
      <c r="F12" s="36"/>
      <c r="G12" s="37"/>
      <c r="H12" s="497" t="str">
        <f t="shared" si="1"/>
        <v>-</v>
      </c>
      <c r="I12" s="49"/>
      <c r="J12" s="50"/>
      <c r="K12" s="498" t="str">
        <f>IF(J12+K4=AC3, "-", SUM(J12,K4))</f>
        <v>-</v>
      </c>
      <c r="L12" s="40"/>
      <c r="M12" s="322"/>
      <c r="N12" s="41"/>
      <c r="O12" s="499" t="str">
        <f t="shared" si="2"/>
        <v>-</v>
      </c>
      <c r="P12" s="500" t="str">
        <f t="shared" si="3"/>
        <v>-</v>
      </c>
      <c r="Q12" s="501" t="str">
        <f t="shared" si="8"/>
        <v>-</v>
      </c>
      <c r="R12" s="431">
        <f t="shared" si="4"/>
        <v>0</v>
      </c>
      <c r="S12" s="64">
        <f t="shared" si="5"/>
        <v>0</v>
      </c>
      <c r="T12" s="433">
        <f t="shared" si="6"/>
        <v>0</v>
      </c>
      <c r="U12" s="502">
        <f t="shared" si="7"/>
        <v>0</v>
      </c>
      <c r="W12" s="85"/>
      <c r="X12" s="91"/>
      <c r="Y12" s="91"/>
      <c r="Z12" s="91"/>
      <c r="AA12" s="91"/>
      <c r="AB12" s="92"/>
    </row>
    <row r="13" spans="2:29" ht="16" customHeight="1">
      <c r="B13" s="286" t="s">
        <v>92</v>
      </c>
      <c r="C13" s="825">
        <f t="shared" si="0"/>
        <v>0</v>
      </c>
      <c r="D13" s="826"/>
      <c r="E13" s="42"/>
      <c r="F13" s="43"/>
      <c r="G13" s="44"/>
      <c r="H13" s="503" t="str">
        <f t="shared" si="1"/>
        <v>-</v>
      </c>
      <c r="I13" s="45"/>
      <c r="J13" s="46"/>
      <c r="K13" s="504" t="str">
        <f>IF(J13+K4=AC3, "-", SUM(J13,K4))</f>
        <v>-</v>
      </c>
      <c r="L13" s="47"/>
      <c r="M13" s="323"/>
      <c r="N13" s="48"/>
      <c r="O13" s="505" t="str">
        <f t="shared" si="2"/>
        <v>-</v>
      </c>
      <c r="P13" s="506" t="str">
        <f t="shared" si="3"/>
        <v>-</v>
      </c>
      <c r="Q13" s="507" t="str">
        <f t="shared" si="8"/>
        <v>-</v>
      </c>
      <c r="R13" s="440">
        <f t="shared" si="4"/>
        <v>0</v>
      </c>
      <c r="S13" s="65">
        <f t="shared" si="5"/>
        <v>0</v>
      </c>
      <c r="T13" s="441">
        <f t="shared" si="6"/>
        <v>0</v>
      </c>
      <c r="U13" s="508">
        <f t="shared" si="7"/>
        <v>0</v>
      </c>
      <c r="W13" s="85"/>
      <c r="X13" s="91"/>
      <c r="Y13" s="91"/>
      <c r="Z13" s="91"/>
      <c r="AA13" s="91"/>
      <c r="AB13" s="92"/>
    </row>
    <row r="14" spans="2:29" ht="16" customHeight="1">
      <c r="B14" s="286" t="s">
        <v>92</v>
      </c>
      <c r="C14" s="811">
        <f t="shared" si="0"/>
        <v>0</v>
      </c>
      <c r="D14" s="812"/>
      <c r="E14" s="35"/>
      <c r="F14" s="36"/>
      <c r="G14" s="37"/>
      <c r="H14" s="497" t="str">
        <f t="shared" si="1"/>
        <v>-</v>
      </c>
      <c r="I14" s="49"/>
      <c r="J14" s="50"/>
      <c r="K14" s="498" t="str">
        <f>IF(J14+K4=AC3, "-", SUM(J14,K4))</f>
        <v>-</v>
      </c>
      <c r="L14" s="40"/>
      <c r="M14" s="322"/>
      <c r="N14" s="41"/>
      <c r="O14" s="499" t="str">
        <f t="shared" si="2"/>
        <v>-</v>
      </c>
      <c r="P14" s="500" t="str">
        <f t="shared" si="3"/>
        <v>-</v>
      </c>
      <c r="Q14" s="501" t="str">
        <f t="shared" si="8"/>
        <v>-</v>
      </c>
      <c r="R14" s="431">
        <f t="shared" si="4"/>
        <v>0</v>
      </c>
      <c r="S14" s="64">
        <f t="shared" si="5"/>
        <v>0</v>
      </c>
      <c r="T14" s="433">
        <f t="shared" si="6"/>
        <v>0</v>
      </c>
      <c r="U14" s="502">
        <f t="shared" ref="U14:U19" si="9">E14+F14-R14-S14-T14</f>
        <v>0</v>
      </c>
      <c r="W14" s="85"/>
      <c r="X14" s="91"/>
      <c r="Y14" s="91"/>
      <c r="Z14" s="91"/>
      <c r="AA14" s="91"/>
      <c r="AB14" s="92"/>
    </row>
    <row r="15" spans="2:29" ht="16" customHeight="1">
      <c r="B15" s="286" t="s">
        <v>92</v>
      </c>
      <c r="C15" s="825">
        <f t="shared" si="0"/>
        <v>0</v>
      </c>
      <c r="D15" s="826"/>
      <c r="E15" s="42"/>
      <c r="F15" s="43"/>
      <c r="G15" s="44"/>
      <c r="H15" s="503" t="str">
        <f t="shared" si="1"/>
        <v>-</v>
      </c>
      <c r="I15" s="45"/>
      <c r="J15" s="46"/>
      <c r="K15" s="504" t="str">
        <f>IF(J15+K4=AC3, "-", SUM(J15,K4))</f>
        <v>-</v>
      </c>
      <c r="L15" s="47"/>
      <c r="M15" s="323"/>
      <c r="N15" s="48"/>
      <c r="O15" s="505" t="str">
        <f t="shared" si="2"/>
        <v>-</v>
      </c>
      <c r="P15" s="506" t="str">
        <f t="shared" si="3"/>
        <v>-</v>
      </c>
      <c r="Q15" s="507" t="str">
        <f t="shared" si="8"/>
        <v>-</v>
      </c>
      <c r="R15" s="440">
        <f t="shared" si="4"/>
        <v>0</v>
      </c>
      <c r="S15" s="65">
        <f t="shared" si="5"/>
        <v>0</v>
      </c>
      <c r="T15" s="441">
        <f t="shared" si="6"/>
        <v>0</v>
      </c>
      <c r="U15" s="508">
        <f t="shared" si="9"/>
        <v>0</v>
      </c>
      <c r="W15" s="85"/>
      <c r="X15" s="91"/>
      <c r="Y15" s="91"/>
      <c r="Z15" s="91"/>
      <c r="AA15" s="91"/>
      <c r="AB15" s="92"/>
    </row>
    <row r="16" spans="2:29" ht="16" customHeight="1">
      <c r="B16" s="286" t="s">
        <v>92</v>
      </c>
      <c r="C16" s="811">
        <f t="shared" si="0"/>
        <v>0</v>
      </c>
      <c r="D16" s="812"/>
      <c r="E16" s="35"/>
      <c r="F16" s="36"/>
      <c r="G16" s="37"/>
      <c r="H16" s="497" t="str">
        <f t="shared" si="1"/>
        <v>-</v>
      </c>
      <c r="I16" s="49"/>
      <c r="J16" s="50"/>
      <c r="K16" s="498" t="str">
        <f>IF(J16+K4=AC3, "-", SUM(J16,K4))</f>
        <v>-</v>
      </c>
      <c r="L16" s="40"/>
      <c r="M16" s="322"/>
      <c r="N16" s="41"/>
      <c r="O16" s="499" t="str">
        <f t="shared" si="2"/>
        <v>-</v>
      </c>
      <c r="P16" s="500" t="str">
        <f t="shared" si="3"/>
        <v>-</v>
      </c>
      <c r="Q16" s="501" t="str">
        <f t="shared" si="8"/>
        <v>-</v>
      </c>
      <c r="R16" s="431">
        <f t="shared" si="4"/>
        <v>0</v>
      </c>
      <c r="S16" s="64">
        <f t="shared" si="5"/>
        <v>0</v>
      </c>
      <c r="T16" s="433">
        <f t="shared" si="6"/>
        <v>0</v>
      </c>
      <c r="U16" s="502">
        <f t="shared" si="9"/>
        <v>0</v>
      </c>
      <c r="W16" s="85"/>
      <c r="X16" s="91"/>
      <c r="Y16" s="91"/>
      <c r="Z16" s="91"/>
      <c r="AA16" s="91"/>
      <c r="AB16" s="92"/>
    </row>
    <row r="17" spans="2:32" ht="16" customHeight="1">
      <c r="B17" s="286" t="s">
        <v>92</v>
      </c>
      <c r="C17" s="825">
        <f t="shared" si="0"/>
        <v>0</v>
      </c>
      <c r="D17" s="826"/>
      <c r="E17" s="42"/>
      <c r="F17" s="43"/>
      <c r="G17" s="44"/>
      <c r="H17" s="503" t="str">
        <f t="shared" si="1"/>
        <v>-</v>
      </c>
      <c r="I17" s="45"/>
      <c r="J17" s="46"/>
      <c r="K17" s="504" t="str">
        <f>IF(J17+K4=AC3, "-", SUM(J17,K4))</f>
        <v>-</v>
      </c>
      <c r="L17" s="47"/>
      <c r="M17" s="323"/>
      <c r="N17" s="48"/>
      <c r="O17" s="505" t="str">
        <f t="shared" si="2"/>
        <v>-</v>
      </c>
      <c r="P17" s="506" t="str">
        <f t="shared" si="3"/>
        <v>-</v>
      </c>
      <c r="Q17" s="507" t="str">
        <f t="shared" si="8"/>
        <v>-</v>
      </c>
      <c r="R17" s="440">
        <f t="shared" si="4"/>
        <v>0</v>
      </c>
      <c r="S17" s="65">
        <f t="shared" si="5"/>
        <v>0</v>
      </c>
      <c r="T17" s="441">
        <f t="shared" si="6"/>
        <v>0</v>
      </c>
      <c r="U17" s="508">
        <f t="shared" si="9"/>
        <v>0</v>
      </c>
      <c r="W17" s="85"/>
      <c r="X17" s="91"/>
      <c r="Y17" s="91"/>
      <c r="Z17" s="91"/>
      <c r="AA17" s="91"/>
      <c r="AB17" s="92"/>
    </row>
    <row r="18" spans="2:32" ht="16" customHeight="1">
      <c r="B18" s="286" t="s">
        <v>92</v>
      </c>
      <c r="C18" s="811">
        <f t="shared" si="0"/>
        <v>0</v>
      </c>
      <c r="D18" s="812"/>
      <c r="E18" s="35"/>
      <c r="F18" s="36"/>
      <c r="G18" s="37"/>
      <c r="H18" s="497" t="str">
        <f t="shared" si="1"/>
        <v>-</v>
      </c>
      <c r="I18" s="49"/>
      <c r="J18" s="50"/>
      <c r="K18" s="498" t="str">
        <f>IF(J18+K4=AC3, "-", SUM(J18,K4))</f>
        <v>-</v>
      </c>
      <c r="L18" s="40"/>
      <c r="M18" s="322"/>
      <c r="N18" s="41"/>
      <c r="O18" s="499" t="str">
        <f t="shared" si="2"/>
        <v>-</v>
      </c>
      <c r="P18" s="500" t="str">
        <f t="shared" si="3"/>
        <v>-</v>
      </c>
      <c r="Q18" s="501" t="str">
        <f t="shared" si="8"/>
        <v>-</v>
      </c>
      <c r="R18" s="431">
        <f t="shared" si="4"/>
        <v>0</v>
      </c>
      <c r="S18" s="64">
        <f t="shared" si="5"/>
        <v>0</v>
      </c>
      <c r="T18" s="433">
        <f t="shared" si="6"/>
        <v>0</v>
      </c>
      <c r="U18" s="502">
        <f t="shared" si="9"/>
        <v>0</v>
      </c>
      <c r="W18" s="85"/>
      <c r="X18" s="91"/>
      <c r="Y18" s="91"/>
      <c r="Z18" s="91"/>
      <c r="AA18" s="91"/>
      <c r="AB18" s="92"/>
    </row>
    <row r="19" spans="2:32" ht="16" customHeight="1">
      <c r="B19" s="286" t="s">
        <v>92</v>
      </c>
      <c r="C19" s="825">
        <f t="shared" si="0"/>
        <v>0</v>
      </c>
      <c r="D19" s="826"/>
      <c r="E19" s="42"/>
      <c r="F19" s="43"/>
      <c r="G19" s="44"/>
      <c r="H19" s="503" t="str">
        <f t="shared" si="1"/>
        <v>-</v>
      </c>
      <c r="I19" s="45"/>
      <c r="J19" s="46"/>
      <c r="K19" s="504" t="str">
        <f>IF(J19+K4=AC3, "-", SUM(J19,K4))</f>
        <v>-</v>
      </c>
      <c r="L19" s="47"/>
      <c r="M19" s="323"/>
      <c r="N19" s="48"/>
      <c r="O19" s="505" t="str">
        <f t="shared" si="2"/>
        <v>-</v>
      </c>
      <c r="P19" s="506" t="str">
        <f t="shared" si="3"/>
        <v>-</v>
      </c>
      <c r="Q19" s="507" t="str">
        <f t="shared" si="8"/>
        <v>-</v>
      </c>
      <c r="R19" s="440">
        <f t="shared" si="4"/>
        <v>0</v>
      </c>
      <c r="S19" s="65">
        <f t="shared" si="5"/>
        <v>0</v>
      </c>
      <c r="T19" s="441">
        <f t="shared" si="6"/>
        <v>0</v>
      </c>
      <c r="U19" s="508">
        <f t="shared" si="9"/>
        <v>0</v>
      </c>
      <c r="W19" s="85"/>
      <c r="X19" s="91"/>
      <c r="Y19" s="91"/>
      <c r="Z19" s="91"/>
      <c r="AA19" s="91"/>
      <c r="AB19" s="92"/>
    </row>
    <row r="20" spans="2:32" ht="16" customHeight="1">
      <c r="B20" s="286" t="s">
        <v>92</v>
      </c>
      <c r="C20" s="827">
        <f t="shared" si="0"/>
        <v>0</v>
      </c>
      <c r="D20" s="828"/>
      <c r="E20" s="35"/>
      <c r="F20" s="36"/>
      <c r="G20" s="37"/>
      <c r="H20" s="497" t="str">
        <f t="shared" si="1"/>
        <v>-</v>
      </c>
      <c r="I20" s="49"/>
      <c r="J20" s="50"/>
      <c r="K20" s="498" t="str">
        <f>IF(J20+K4=AC3, "-", SUM(J20,K4))</f>
        <v>-</v>
      </c>
      <c r="L20" s="40"/>
      <c r="M20" s="322"/>
      <c r="N20" s="41"/>
      <c r="O20" s="499" t="str">
        <f t="shared" si="2"/>
        <v>-</v>
      </c>
      <c r="P20" s="500" t="str">
        <f t="shared" si="3"/>
        <v>-</v>
      </c>
      <c r="Q20" s="501" t="str">
        <f t="shared" si="8"/>
        <v>-</v>
      </c>
      <c r="R20" s="431">
        <f t="shared" si="4"/>
        <v>0</v>
      </c>
      <c r="S20" s="64">
        <f t="shared" si="5"/>
        <v>0</v>
      </c>
      <c r="T20" s="433">
        <f t="shared" si="6"/>
        <v>0</v>
      </c>
      <c r="U20" s="502">
        <f>E20+F20-R20-S20-T20</f>
        <v>0</v>
      </c>
      <c r="W20" s="85"/>
      <c r="X20" s="91"/>
      <c r="Y20" s="91"/>
      <c r="Z20" s="91"/>
      <c r="AA20" s="91"/>
      <c r="AB20" s="92"/>
    </row>
    <row r="21" spans="2:32" s="96" customFormat="1" ht="32" customHeight="1" thickBot="1">
      <c r="B21" s="68" t="s">
        <v>3</v>
      </c>
      <c r="C21" s="829">
        <f>SUM(C6:D20)</f>
        <v>0</v>
      </c>
      <c r="D21" s="830"/>
      <c r="E21" s="56">
        <f>SUM(E6:E20)</f>
        <v>0</v>
      </c>
      <c r="F21" s="57">
        <f>SUM(F6:F20)</f>
        <v>0</v>
      </c>
      <c r="G21" s="58">
        <f>SUM(G6:G20)</f>
        <v>0</v>
      </c>
      <c r="H21" s="59">
        <f>SUM(H6:H20)</f>
        <v>0</v>
      </c>
      <c r="I21" s="93"/>
      <c r="J21" s="94"/>
      <c r="K21" s="94"/>
      <c r="L21" s="95"/>
      <c r="M21" s="453">
        <f t="shared" ref="M21:U21" si="10">SUM(M6:M20)</f>
        <v>0</v>
      </c>
      <c r="N21" s="60">
        <f t="shared" si="10"/>
        <v>0</v>
      </c>
      <c r="O21" s="61">
        <f t="shared" si="10"/>
        <v>0</v>
      </c>
      <c r="P21" s="62">
        <f t="shared" si="10"/>
        <v>0</v>
      </c>
      <c r="Q21" s="63">
        <f t="shared" si="10"/>
        <v>0</v>
      </c>
      <c r="R21" s="55">
        <f t="shared" si="10"/>
        <v>0</v>
      </c>
      <c r="S21" s="66">
        <f t="shared" si="10"/>
        <v>0</v>
      </c>
      <c r="T21" s="66">
        <f t="shared" si="10"/>
        <v>0</v>
      </c>
      <c r="U21" s="67">
        <f t="shared" si="10"/>
        <v>0</v>
      </c>
    </row>
    <row r="22" spans="2:32" ht="15" customHeight="1" thickTop="1">
      <c r="B22" s="158"/>
      <c r="C22" s="157"/>
      <c r="D22" s="97"/>
      <c r="E22" s="98"/>
      <c r="F22" s="99"/>
      <c r="G22" s="99"/>
      <c r="H22" s="100"/>
      <c r="I22" s="101"/>
      <c r="J22" s="101"/>
      <c r="K22" s="101"/>
      <c r="Q22" s="157"/>
      <c r="R22" s="831" t="s">
        <v>38</v>
      </c>
      <c r="S22" s="831"/>
      <c r="T22" s="831"/>
      <c r="U22" s="833">
        <f>'Breakdown '!D32</f>
        <v>6438.35</v>
      </c>
      <c r="X22" s="84"/>
      <c r="AF22" s="92"/>
    </row>
    <row r="23" spans="2:32" ht="17" customHeight="1">
      <c r="B23" s="104"/>
      <c r="D23" s="97"/>
      <c r="E23" s="98"/>
      <c r="F23" s="99"/>
      <c r="G23" s="99"/>
      <c r="H23" s="100"/>
      <c r="I23" s="101"/>
      <c r="J23" s="101"/>
      <c r="K23" s="101"/>
      <c r="M23" s="102"/>
      <c r="N23" s="102"/>
      <c r="R23" s="832"/>
      <c r="S23" s="832"/>
      <c r="T23" s="832"/>
      <c r="U23" s="834"/>
      <c r="X23" s="84"/>
      <c r="AF23" s="92"/>
    </row>
    <row r="24" spans="2:32" ht="17" customHeight="1">
      <c r="B24" s="835" t="s">
        <v>143</v>
      </c>
      <c r="C24" s="160"/>
      <c r="D24" s="97"/>
      <c r="R24" s="837" t="s">
        <v>125</v>
      </c>
      <c r="S24" s="838"/>
      <c r="T24" s="838"/>
      <c r="U24" s="841">
        <f>U21-U22</f>
        <v>-6438.35</v>
      </c>
      <c r="X24" s="84"/>
      <c r="AF24" s="92"/>
    </row>
    <row r="25" spans="2:32" ht="20" customHeight="1" thickBot="1">
      <c r="B25" s="836"/>
      <c r="C25" s="161"/>
      <c r="E25" s="98"/>
      <c r="F25" s="99"/>
      <c r="G25" s="99"/>
      <c r="H25" s="100"/>
      <c r="I25" s="101"/>
      <c r="J25" s="101"/>
      <c r="K25" s="101"/>
      <c r="Q25" s="159"/>
      <c r="R25" s="839"/>
      <c r="S25" s="840"/>
      <c r="T25" s="840"/>
      <c r="U25" s="842"/>
      <c r="X25" s="84"/>
      <c r="AE25" s="92"/>
    </row>
    <row r="26" spans="2:32" ht="24" customHeight="1" thickTop="1">
      <c r="B26" s="104"/>
      <c r="E26" s="150"/>
      <c r="F26" s="151"/>
      <c r="G26" s="151"/>
      <c r="H26" s="151"/>
      <c r="I26" s="151"/>
      <c r="J26" s="850" t="s">
        <v>124</v>
      </c>
      <c r="K26" s="850"/>
      <c r="L26" s="151"/>
      <c r="M26" s="151"/>
      <c r="N26" s="151"/>
      <c r="O26" s="151"/>
      <c r="P26" s="152"/>
      <c r="Q26" s="96"/>
      <c r="R26" s="96"/>
      <c r="S26" s="96"/>
      <c r="T26" s="92"/>
      <c r="U26" s="105"/>
      <c r="X26" s="84"/>
    </row>
    <row r="27" spans="2:32" s="90" customFormat="1" ht="21" customHeight="1" thickBot="1">
      <c r="B27" s="106"/>
      <c r="E27" s="153"/>
      <c r="F27" s="457" t="s">
        <v>1</v>
      </c>
      <c r="G27" s="851" t="s">
        <v>16</v>
      </c>
      <c r="H27" s="852"/>
      <c r="I27" s="853"/>
      <c r="J27" s="509" t="s">
        <v>2</v>
      </c>
      <c r="K27" s="458" t="s">
        <v>17</v>
      </c>
      <c r="L27" s="854" t="s">
        <v>18</v>
      </c>
      <c r="M27" s="855"/>
      <c r="N27" s="855"/>
      <c r="O27" s="855"/>
      <c r="P27" s="856"/>
      <c r="Q27" s="88"/>
      <c r="R27" s="88"/>
      <c r="S27" s="88"/>
      <c r="U27" s="107"/>
    </row>
    <row r="28" spans="2:32" ht="16" customHeight="1">
      <c r="B28" s="106"/>
      <c r="E28" s="108" t="s">
        <v>99</v>
      </c>
      <c r="F28" s="33"/>
      <c r="G28" s="885"/>
      <c r="H28" s="886"/>
      <c r="I28" s="887"/>
      <c r="J28" s="25"/>
      <c r="K28" s="24"/>
      <c r="L28" s="857"/>
      <c r="M28" s="858"/>
      <c r="N28" s="858"/>
      <c r="O28" s="858"/>
      <c r="P28" s="859"/>
      <c r="Q28" s="88"/>
      <c r="R28" s="88"/>
      <c r="S28" s="88"/>
      <c r="U28" s="105"/>
      <c r="V28" s="92"/>
      <c r="X28" s="84"/>
    </row>
    <row r="29" spans="2:32" ht="16" customHeight="1">
      <c r="B29" s="106"/>
      <c r="E29" s="109" t="s">
        <v>100</v>
      </c>
      <c r="F29" s="32"/>
      <c r="G29" s="846"/>
      <c r="H29" s="847"/>
      <c r="I29" s="848"/>
      <c r="J29" s="22"/>
      <c r="K29" s="23"/>
      <c r="L29" s="846"/>
      <c r="M29" s="847"/>
      <c r="N29" s="847"/>
      <c r="O29" s="847"/>
      <c r="P29" s="848"/>
      <c r="Q29" s="88"/>
      <c r="R29" s="88"/>
      <c r="S29" s="88"/>
      <c r="U29" s="105"/>
      <c r="X29" s="84"/>
    </row>
    <row r="30" spans="2:32" ht="16" customHeight="1">
      <c r="B30" s="106"/>
      <c r="E30" s="108" t="s">
        <v>101</v>
      </c>
      <c r="F30" s="33"/>
      <c r="G30" s="843"/>
      <c r="H30" s="844"/>
      <c r="I30" s="845"/>
      <c r="J30" s="25"/>
      <c r="K30" s="24"/>
      <c r="L30" s="843"/>
      <c r="M30" s="844"/>
      <c r="N30" s="844"/>
      <c r="O30" s="844"/>
      <c r="P30" s="845"/>
      <c r="Q30" s="88"/>
      <c r="R30" s="88"/>
      <c r="S30" s="88"/>
      <c r="U30" s="105"/>
      <c r="X30" s="84"/>
    </row>
    <row r="31" spans="2:32" ht="16" customHeight="1">
      <c r="B31" s="106"/>
      <c r="E31" s="109" t="s">
        <v>102</v>
      </c>
      <c r="F31" s="32"/>
      <c r="G31" s="846"/>
      <c r="H31" s="847"/>
      <c r="I31" s="848"/>
      <c r="J31" s="22"/>
      <c r="K31" s="21"/>
      <c r="L31" s="846"/>
      <c r="M31" s="847"/>
      <c r="N31" s="847"/>
      <c r="O31" s="847"/>
      <c r="P31" s="848"/>
      <c r="Q31" s="88"/>
      <c r="R31" s="88"/>
      <c r="S31" s="88"/>
      <c r="U31" s="105"/>
      <c r="X31" s="84"/>
    </row>
    <row r="32" spans="2:32" ht="16" customHeight="1">
      <c r="B32" s="849" t="str">
        <f>Info!F11&amp;"'s"</f>
        <v>Clem Harrod's</v>
      </c>
      <c r="C32" s="110"/>
      <c r="D32" s="110"/>
      <c r="E32" s="108" t="s">
        <v>103</v>
      </c>
      <c r="F32" s="33"/>
      <c r="G32" s="843"/>
      <c r="H32" s="844"/>
      <c r="I32" s="845"/>
      <c r="J32" s="25"/>
      <c r="K32" s="24"/>
      <c r="L32" s="843"/>
      <c r="M32" s="844"/>
      <c r="N32" s="844"/>
      <c r="O32" s="844"/>
      <c r="P32" s="845"/>
      <c r="Q32" s="88"/>
      <c r="R32" s="860" t="s">
        <v>345</v>
      </c>
      <c r="S32" s="860"/>
      <c r="T32" s="860"/>
      <c r="U32" s="105"/>
      <c r="X32" s="84"/>
    </row>
    <row r="33" spans="2:21" s="84" customFormat="1" ht="16" customHeight="1">
      <c r="B33" s="849"/>
      <c r="C33" s="110"/>
      <c r="D33" s="110"/>
      <c r="E33" s="109" t="s">
        <v>104</v>
      </c>
      <c r="F33" s="32"/>
      <c r="G33" s="846"/>
      <c r="H33" s="847"/>
      <c r="I33" s="848"/>
      <c r="J33" s="22"/>
      <c r="K33" s="21"/>
      <c r="L33" s="846"/>
      <c r="M33" s="847"/>
      <c r="N33" s="847"/>
      <c r="O33" s="847"/>
      <c r="P33" s="848"/>
      <c r="Q33" s="88"/>
      <c r="R33" s="860"/>
      <c r="S33" s="860"/>
      <c r="T33" s="860"/>
      <c r="U33" s="105"/>
    </row>
    <row r="34" spans="2:21" s="84" customFormat="1" ht="16" customHeight="1">
      <c r="B34" s="861" t="s">
        <v>157</v>
      </c>
      <c r="C34" s="111"/>
      <c r="D34" s="111"/>
      <c r="E34" s="108" t="s">
        <v>105</v>
      </c>
      <c r="F34" s="33"/>
      <c r="G34" s="843"/>
      <c r="H34" s="844"/>
      <c r="I34" s="845"/>
      <c r="J34" s="25"/>
      <c r="K34" s="24"/>
      <c r="L34" s="843"/>
      <c r="M34" s="844"/>
      <c r="N34" s="844"/>
      <c r="O34" s="844"/>
      <c r="P34" s="845"/>
      <c r="Q34" s="88"/>
      <c r="R34" s="863" t="s">
        <v>346</v>
      </c>
      <c r="S34" s="863"/>
      <c r="T34" s="863"/>
      <c r="U34" s="105"/>
    </row>
    <row r="35" spans="2:21" s="84" customFormat="1" ht="16" customHeight="1">
      <c r="B35" s="883"/>
      <c r="C35" s="111"/>
      <c r="D35" s="111"/>
      <c r="E35" s="109" t="s">
        <v>106</v>
      </c>
      <c r="F35" s="32"/>
      <c r="G35" s="846"/>
      <c r="H35" s="847"/>
      <c r="I35" s="848"/>
      <c r="J35" s="22"/>
      <c r="K35" s="26"/>
      <c r="L35" s="846"/>
      <c r="M35" s="847"/>
      <c r="N35" s="847"/>
      <c r="O35" s="847"/>
      <c r="P35" s="848"/>
      <c r="Q35" s="88"/>
      <c r="R35" s="864"/>
      <c r="S35" s="864"/>
      <c r="T35" s="864"/>
      <c r="U35" s="155"/>
    </row>
    <row r="36" spans="2:21" s="84" customFormat="1" ht="16" customHeight="1">
      <c r="B36" s="112"/>
      <c r="C36" s="113"/>
      <c r="D36" s="114"/>
      <c r="E36" s="108" t="s">
        <v>107</v>
      </c>
      <c r="F36" s="33"/>
      <c r="G36" s="843"/>
      <c r="H36" s="844"/>
      <c r="I36" s="845"/>
      <c r="J36" s="25"/>
      <c r="K36" s="27"/>
      <c r="L36" s="843"/>
      <c r="M36" s="844"/>
      <c r="N36" s="844"/>
      <c r="O36" s="844"/>
      <c r="P36" s="845"/>
      <c r="Q36" s="88"/>
      <c r="R36" s="156"/>
      <c r="S36" s="156"/>
      <c r="T36" s="156"/>
      <c r="U36" s="105"/>
    </row>
    <row r="37" spans="2:21" s="84" customFormat="1" ht="16" customHeight="1">
      <c r="B37" s="80" t="str">
        <f>Info!F12</f>
        <v>CLEMCO.AV</v>
      </c>
      <c r="C37" s="113"/>
      <c r="E37" s="109" t="s">
        <v>108</v>
      </c>
      <c r="F37" s="32"/>
      <c r="G37" s="846"/>
      <c r="H37" s="847"/>
      <c r="I37" s="848"/>
      <c r="J37" s="22"/>
      <c r="K37" s="26"/>
      <c r="L37" s="846"/>
      <c r="M37" s="847"/>
      <c r="N37" s="847"/>
      <c r="O37" s="847"/>
      <c r="P37" s="848"/>
      <c r="Q37" s="88"/>
      <c r="R37" s="865" t="s">
        <v>347</v>
      </c>
      <c r="S37" s="865"/>
      <c r="T37" s="865"/>
      <c r="U37" s="866"/>
    </row>
    <row r="38" spans="2:21" s="84" customFormat="1" ht="16" customHeight="1">
      <c r="B38" s="80"/>
      <c r="C38" s="113"/>
      <c r="E38" s="108" t="s">
        <v>109</v>
      </c>
      <c r="F38" s="33"/>
      <c r="G38" s="843"/>
      <c r="H38" s="844"/>
      <c r="I38" s="845"/>
      <c r="J38" s="25"/>
      <c r="K38" s="27"/>
      <c r="L38" s="843"/>
      <c r="M38" s="844"/>
      <c r="N38" s="844"/>
      <c r="O38" s="844"/>
      <c r="P38" s="845"/>
      <c r="Q38" s="88"/>
      <c r="R38" s="865"/>
      <c r="S38" s="865"/>
      <c r="T38" s="865"/>
      <c r="U38" s="866"/>
    </row>
    <row r="39" spans="2:21" s="84" customFormat="1" ht="16" customHeight="1">
      <c r="B39" s="81" t="str">
        <f>Info!F15</f>
        <v>101 Projection Way</v>
      </c>
      <c r="C39" s="113"/>
      <c r="E39" s="109" t="s">
        <v>110</v>
      </c>
      <c r="F39" s="32"/>
      <c r="G39" s="846"/>
      <c r="H39" s="847"/>
      <c r="I39" s="848"/>
      <c r="J39" s="22"/>
      <c r="K39" s="26"/>
      <c r="L39" s="846"/>
      <c r="M39" s="847"/>
      <c r="N39" s="847"/>
      <c r="O39" s="847"/>
      <c r="P39" s="848"/>
      <c r="Q39" s="88"/>
      <c r="R39" s="865"/>
      <c r="S39" s="865"/>
      <c r="T39" s="865"/>
      <c r="U39" s="866"/>
    </row>
    <row r="40" spans="2:21" s="84" customFormat="1" ht="16" customHeight="1">
      <c r="B40" s="81" t="str">
        <f>Info!F16</f>
        <v>Virtually Everywhere, US 12345</v>
      </c>
      <c r="C40" s="113"/>
      <c r="E40" s="108" t="s">
        <v>111</v>
      </c>
      <c r="F40" s="33"/>
      <c r="G40" s="843"/>
      <c r="H40" s="844"/>
      <c r="I40" s="845"/>
      <c r="J40" s="25"/>
      <c r="K40" s="27"/>
      <c r="L40" s="843"/>
      <c r="M40" s="844"/>
      <c r="N40" s="844"/>
      <c r="O40" s="844"/>
      <c r="P40" s="845"/>
      <c r="Q40" s="88"/>
      <c r="R40" s="865"/>
      <c r="S40" s="865"/>
      <c r="T40" s="865"/>
      <c r="U40" s="866"/>
    </row>
    <row r="41" spans="2:21" s="84" customFormat="1" ht="16" customHeight="1">
      <c r="B41" s="81"/>
      <c r="C41" s="113"/>
      <c r="E41" s="109" t="s">
        <v>112</v>
      </c>
      <c r="F41" s="32"/>
      <c r="G41" s="846"/>
      <c r="H41" s="847"/>
      <c r="I41" s="848"/>
      <c r="J41" s="22"/>
      <c r="K41" s="26"/>
      <c r="L41" s="846"/>
      <c r="M41" s="847"/>
      <c r="N41" s="847"/>
      <c r="O41" s="847"/>
      <c r="P41" s="848"/>
      <c r="Q41" s="88"/>
      <c r="R41" s="865"/>
      <c r="S41" s="865"/>
      <c r="T41" s="865"/>
      <c r="U41" s="866"/>
    </row>
    <row r="42" spans="2:21" s="84" customFormat="1" ht="16" customHeight="1">
      <c r="B42" s="81" t="str">
        <f>Info!F17</f>
        <v>813-555-CLEM</v>
      </c>
      <c r="C42" s="113"/>
      <c r="E42" s="108" t="s">
        <v>113</v>
      </c>
      <c r="F42" s="33"/>
      <c r="G42" s="843"/>
      <c r="H42" s="844"/>
      <c r="I42" s="845"/>
      <c r="J42" s="25"/>
      <c r="K42" s="27"/>
      <c r="L42" s="843"/>
      <c r="M42" s="844"/>
      <c r="N42" s="844"/>
      <c r="O42" s="844"/>
      <c r="P42" s="845"/>
      <c r="Q42" s="88"/>
      <c r="R42" s="865"/>
      <c r="S42" s="865"/>
      <c r="T42" s="865"/>
      <c r="U42" s="866"/>
    </row>
    <row r="43" spans="2:21" s="84" customFormat="1" ht="16" customHeight="1">
      <c r="B43" s="81" t="str">
        <f>Info!F18</f>
        <v>info@clemco.net</v>
      </c>
      <c r="C43" s="115"/>
      <c r="E43" s="109" t="s">
        <v>114</v>
      </c>
      <c r="F43" s="32"/>
      <c r="G43" s="846"/>
      <c r="H43" s="847"/>
      <c r="I43" s="848"/>
      <c r="J43" s="22"/>
      <c r="K43" s="26"/>
      <c r="L43" s="846"/>
      <c r="M43" s="847"/>
      <c r="N43" s="847"/>
      <c r="O43" s="847"/>
      <c r="P43" s="848"/>
      <c r="Q43" s="88"/>
      <c r="R43" s="865"/>
      <c r="S43" s="865"/>
      <c r="T43" s="865"/>
      <c r="U43" s="866"/>
    </row>
    <row r="44" spans="2:21" s="84" customFormat="1" ht="16" customHeight="1">
      <c r="B44" s="106"/>
      <c r="E44" s="108" t="s">
        <v>115</v>
      </c>
      <c r="F44" s="33"/>
      <c r="G44" s="843"/>
      <c r="H44" s="844"/>
      <c r="I44" s="845"/>
      <c r="J44" s="25"/>
      <c r="K44" s="27"/>
      <c r="L44" s="843"/>
      <c r="M44" s="844"/>
      <c r="N44" s="844"/>
      <c r="O44" s="844"/>
      <c r="P44" s="845"/>
      <c r="Q44" s="88"/>
      <c r="R44" s="865"/>
      <c r="S44" s="865"/>
      <c r="T44" s="865"/>
      <c r="U44" s="866"/>
    </row>
    <row r="45" spans="2:21" s="84" customFormat="1" ht="16" customHeight="1">
      <c r="B45" s="106"/>
      <c r="E45" s="109" t="s">
        <v>116</v>
      </c>
      <c r="F45" s="32"/>
      <c r="G45" s="846"/>
      <c r="H45" s="847"/>
      <c r="I45" s="848"/>
      <c r="J45" s="22"/>
      <c r="K45" s="26"/>
      <c r="L45" s="846"/>
      <c r="M45" s="847"/>
      <c r="N45" s="847"/>
      <c r="O45" s="847"/>
      <c r="P45" s="848"/>
      <c r="Q45" s="88"/>
      <c r="R45" s="884"/>
      <c r="S45" s="884"/>
      <c r="T45" s="884"/>
      <c r="U45" s="105"/>
    </row>
    <row r="46" spans="2:21" s="84" customFormat="1" ht="16" customHeight="1">
      <c r="B46" s="106"/>
      <c r="E46" s="108" t="s">
        <v>117</v>
      </c>
      <c r="F46" s="33"/>
      <c r="G46" s="843"/>
      <c r="H46" s="844"/>
      <c r="I46" s="845"/>
      <c r="J46" s="25"/>
      <c r="K46" s="27"/>
      <c r="L46" s="843"/>
      <c r="M46" s="844"/>
      <c r="N46" s="844"/>
      <c r="O46" s="844"/>
      <c r="P46" s="845"/>
      <c r="Q46" s="88"/>
      <c r="R46" s="884"/>
      <c r="S46" s="884"/>
      <c r="T46" s="884"/>
      <c r="U46" s="105"/>
    </row>
    <row r="47" spans="2:21" s="84" customFormat="1" ht="16" customHeight="1">
      <c r="B47" s="106"/>
      <c r="E47" s="109" t="s">
        <v>118</v>
      </c>
      <c r="F47" s="32"/>
      <c r="G47" s="846"/>
      <c r="H47" s="847"/>
      <c r="I47" s="848"/>
      <c r="J47" s="22"/>
      <c r="K47" s="26"/>
      <c r="L47" s="846"/>
      <c r="M47" s="847"/>
      <c r="N47" s="847"/>
      <c r="O47" s="847"/>
      <c r="P47" s="848"/>
      <c r="Q47" s="88"/>
      <c r="R47" s="884"/>
      <c r="S47" s="884"/>
      <c r="T47" s="884"/>
      <c r="U47" s="105"/>
    </row>
    <row r="48" spans="2:21" s="84" customFormat="1" ht="16" customHeight="1">
      <c r="B48" s="106"/>
      <c r="E48" s="108" t="s">
        <v>119</v>
      </c>
      <c r="F48" s="33"/>
      <c r="G48" s="843"/>
      <c r="H48" s="844"/>
      <c r="I48" s="845"/>
      <c r="J48" s="25"/>
      <c r="K48" s="27"/>
      <c r="L48" s="843"/>
      <c r="M48" s="844"/>
      <c r="N48" s="844"/>
      <c r="O48" s="844"/>
      <c r="P48" s="845"/>
      <c r="Q48" s="88"/>
      <c r="R48" s="884"/>
      <c r="S48" s="884"/>
      <c r="T48" s="884"/>
      <c r="U48" s="105"/>
    </row>
    <row r="49" spans="2:21" s="84" customFormat="1" ht="16" customHeight="1">
      <c r="B49" s="106"/>
      <c r="E49" s="109" t="s">
        <v>120</v>
      </c>
      <c r="F49" s="32"/>
      <c r="G49" s="846"/>
      <c r="H49" s="847"/>
      <c r="I49" s="848"/>
      <c r="J49" s="22"/>
      <c r="K49" s="26"/>
      <c r="L49" s="846"/>
      <c r="M49" s="847"/>
      <c r="N49" s="847"/>
      <c r="O49" s="847"/>
      <c r="P49" s="848"/>
      <c r="Q49" s="88"/>
      <c r="R49" s="884"/>
      <c r="S49" s="884"/>
      <c r="T49" s="884"/>
      <c r="U49" s="105"/>
    </row>
    <row r="50" spans="2:21" s="84" customFormat="1" ht="16" customHeight="1">
      <c r="B50" s="106"/>
      <c r="E50" s="108" t="s">
        <v>121</v>
      </c>
      <c r="F50" s="33"/>
      <c r="G50" s="843"/>
      <c r="H50" s="844"/>
      <c r="I50" s="845"/>
      <c r="J50" s="25"/>
      <c r="K50" s="27"/>
      <c r="L50" s="843"/>
      <c r="M50" s="844"/>
      <c r="N50" s="844"/>
      <c r="O50" s="844"/>
      <c r="P50" s="845"/>
      <c r="U50" s="105"/>
    </row>
    <row r="51" spans="2:21" s="84" customFormat="1" ht="16" customHeight="1">
      <c r="B51" s="106"/>
      <c r="E51" s="109" t="s">
        <v>122</v>
      </c>
      <c r="F51" s="32"/>
      <c r="G51" s="846"/>
      <c r="H51" s="847"/>
      <c r="I51" s="848"/>
      <c r="J51" s="28"/>
      <c r="K51" s="29"/>
      <c r="L51" s="846"/>
      <c r="M51" s="847"/>
      <c r="N51" s="847"/>
      <c r="O51" s="847"/>
      <c r="P51" s="848"/>
      <c r="U51" s="105"/>
    </row>
    <row r="52" spans="2:21" s="84" customFormat="1" ht="16" customHeight="1" thickBot="1">
      <c r="B52" s="104"/>
      <c r="D52" s="90"/>
      <c r="E52" s="510" t="s">
        <v>123</v>
      </c>
      <c r="F52" s="34"/>
      <c r="G52" s="873"/>
      <c r="H52" s="874"/>
      <c r="I52" s="875"/>
      <c r="J52" s="30"/>
      <c r="K52" s="31"/>
      <c r="L52" s="873"/>
      <c r="M52" s="874"/>
      <c r="N52" s="874"/>
      <c r="O52" s="874"/>
      <c r="P52" s="875"/>
      <c r="U52" s="105"/>
    </row>
    <row r="53" spans="2:21" s="84" customFormat="1" ht="30" customHeight="1" thickTop="1" thickBot="1">
      <c r="B53" s="104"/>
      <c r="E53" s="90"/>
      <c r="F53" s="90"/>
      <c r="G53" s="90"/>
      <c r="H53" s="90"/>
      <c r="I53" s="90"/>
      <c r="J53" s="511">
        <f>SUM(J28:J52)</f>
        <v>0</v>
      </c>
      <c r="K53" s="513" t="s">
        <v>270</v>
      </c>
      <c r="L53" s="116"/>
      <c r="M53" s="90"/>
      <c r="N53" s="90"/>
      <c r="O53" s="90"/>
      <c r="P53" s="90"/>
      <c r="U53" s="105"/>
    </row>
    <row r="54" spans="2:21" s="84" customFormat="1" ht="26" customHeight="1">
      <c r="B54" s="104"/>
      <c r="E54" s="90"/>
      <c r="F54" s="90"/>
      <c r="G54" s="90"/>
      <c r="H54" s="90"/>
      <c r="I54" s="90"/>
      <c r="J54" s="169"/>
      <c r="K54" s="170"/>
      <c r="L54" s="116"/>
      <c r="M54" s="90"/>
      <c r="N54" s="90"/>
      <c r="O54" s="90"/>
      <c r="P54" s="90"/>
      <c r="U54" s="105"/>
    </row>
    <row r="55" spans="2:21" s="84" customFormat="1" ht="28" customHeight="1">
      <c r="B55" s="104"/>
      <c r="E55" s="90"/>
      <c r="F55" s="90"/>
      <c r="G55" s="90"/>
      <c r="H55" s="90"/>
      <c r="I55" s="90"/>
      <c r="J55" s="169"/>
      <c r="K55" s="170"/>
      <c r="L55" s="116"/>
      <c r="M55" s="90"/>
      <c r="N55" s="90"/>
      <c r="O55" s="90"/>
      <c r="P55" s="90"/>
      <c r="U55" s="105"/>
    </row>
    <row r="56" spans="2:21" s="84" customFormat="1" ht="28" customHeight="1">
      <c r="B56" s="104"/>
      <c r="E56" s="90"/>
      <c r="F56" s="90"/>
      <c r="G56" s="90"/>
      <c r="H56" s="90"/>
      <c r="I56" s="90"/>
      <c r="J56" s="169"/>
      <c r="K56" s="170"/>
      <c r="L56" s="116"/>
      <c r="M56" s="90"/>
      <c r="N56" s="90"/>
      <c r="O56" s="90"/>
      <c r="P56" s="90"/>
      <c r="U56" s="105"/>
    </row>
    <row r="57" spans="2:21" s="84" customFormat="1" ht="28" customHeight="1">
      <c r="B57" s="104"/>
      <c r="E57" s="90"/>
      <c r="F57" s="90"/>
      <c r="G57" s="90"/>
      <c r="H57" s="90"/>
      <c r="I57" s="90"/>
      <c r="J57" s="169"/>
      <c r="K57" s="170"/>
      <c r="L57" s="116"/>
      <c r="M57" s="90"/>
      <c r="N57" s="90"/>
      <c r="O57" s="90"/>
      <c r="P57" s="90"/>
      <c r="U57" s="105"/>
    </row>
    <row r="58" spans="2:21" s="84" customFormat="1" ht="28" customHeight="1">
      <c r="B58" s="481"/>
      <c r="C58" s="482"/>
      <c r="D58" s="482"/>
      <c r="E58" s="482"/>
      <c r="F58" s="482"/>
      <c r="G58" s="482"/>
      <c r="H58" s="426" t="s">
        <v>274</v>
      </c>
      <c r="I58" s="379" t="s">
        <v>275</v>
      </c>
      <c r="J58" s="421"/>
      <c r="K58" s="482"/>
      <c r="L58" s="482"/>
      <c r="M58" s="482"/>
      <c r="N58" s="482"/>
      <c r="O58" s="482"/>
      <c r="P58" s="482"/>
      <c r="Q58" s="482"/>
      <c r="R58" s="482"/>
      <c r="S58" s="482"/>
      <c r="T58" s="482"/>
      <c r="U58" s="483"/>
    </row>
    <row r="59" spans="2:21" s="84" customFormat="1" ht="28" customHeight="1">
      <c r="B59" s="104"/>
      <c r="E59" s="90"/>
      <c r="F59" s="90"/>
      <c r="G59" s="90"/>
      <c r="H59" s="90"/>
      <c r="I59" s="90"/>
      <c r="J59" s="169"/>
      <c r="K59" s="170"/>
      <c r="L59" s="116"/>
      <c r="M59" s="90"/>
      <c r="N59" s="90"/>
      <c r="O59" s="90"/>
      <c r="P59" s="90"/>
      <c r="U59" s="105"/>
    </row>
    <row r="60" spans="2:21" s="84" customFormat="1" ht="12" customHeight="1">
      <c r="B60" s="104"/>
      <c r="I60" s="117"/>
      <c r="J60" s="103"/>
      <c r="U60" s="105"/>
    </row>
    <row r="61" spans="2:21" s="84" customFormat="1" ht="11" customHeight="1">
      <c r="B61" s="104"/>
      <c r="I61" s="117"/>
      <c r="J61" s="103"/>
      <c r="U61" s="613"/>
    </row>
    <row r="62" spans="2:21" s="84" customFormat="1" ht="16" customHeight="1" thickBot="1">
      <c r="B62" s="118"/>
      <c r="C62" s="119"/>
      <c r="D62" s="119"/>
      <c r="E62" s="119"/>
      <c r="F62" s="119"/>
      <c r="G62" s="119"/>
      <c r="H62" s="119"/>
      <c r="I62" s="120"/>
      <c r="J62" s="120"/>
      <c r="K62" s="119"/>
      <c r="L62" s="119"/>
      <c r="M62" s="119"/>
      <c r="N62" s="119"/>
      <c r="O62" s="119"/>
      <c r="P62" s="119"/>
      <c r="Q62" s="119"/>
      <c r="R62" s="119"/>
      <c r="S62" s="119"/>
      <c r="T62" s="119"/>
      <c r="U62" s="614" t="str">
        <f>Info!O48</f>
        <v>Copyright © 2025 Clem Harrod. All rights reserved. ISBN: 978-1-7347452-6-9</v>
      </c>
    </row>
    <row r="63" spans="2:21" s="84" customFormat="1" ht="12.75" customHeight="1" thickTop="1"/>
    <row r="64" spans="2:21" s="84" customFormat="1" ht="12.75" customHeight="1"/>
    <row r="65" s="84" customFormat="1" ht="12" customHeight="1"/>
    <row r="66" s="84" customFormat="1" ht="12" customHeight="1"/>
    <row r="67" s="84" customFormat="1"/>
    <row r="68" s="84" customFormat="1" ht="12" customHeight="1"/>
    <row r="69" s="84" customFormat="1" ht="12" customHeight="1"/>
    <row r="70" s="84" customFormat="1" ht="12" customHeight="1"/>
    <row r="71" s="84" customFormat="1"/>
    <row r="72" s="84" customFormat="1"/>
    <row r="73" s="84" customFormat="1"/>
    <row r="74" s="84" customFormat="1"/>
    <row r="75" s="84" customFormat="1"/>
    <row r="76" s="84" customFormat="1"/>
    <row r="77" s="84" customFormat="1"/>
    <row r="78" s="84" customFormat="1"/>
    <row r="79" s="84" customFormat="1"/>
    <row r="80" s="84" customFormat="1"/>
    <row r="81" spans="31:31" s="84" customFormat="1"/>
    <row r="82" spans="31:31" s="84" customFormat="1"/>
    <row r="83" spans="31:31" s="84" customFormat="1"/>
    <row r="84" spans="31:31" s="84" customFormat="1" ht="15" customHeight="1"/>
    <row r="85" spans="31:31" s="84" customFormat="1"/>
    <row r="86" spans="31:31" s="84" customFormat="1"/>
    <row r="87" spans="31:31" s="84" customFormat="1"/>
    <row r="88" spans="31:31" s="84" customFormat="1"/>
    <row r="89" spans="31:31" s="84" customFormat="1"/>
    <row r="90" spans="31:31" s="84" customFormat="1"/>
    <row r="91" spans="31:31" s="84" customFormat="1"/>
    <row r="92" spans="31:31" s="84" customFormat="1"/>
    <row r="93" spans="31:31" s="84" customFormat="1"/>
    <row r="94" spans="31:31" s="84" customFormat="1"/>
    <row r="95" spans="31:31" s="84" customFormat="1"/>
    <row r="96" spans="31:31" s="84" customFormat="1">
      <c r="AE96" s="122"/>
    </row>
    <row r="97" spans="32:32" s="84" customFormat="1"/>
    <row r="98" spans="32:32" s="84" customFormat="1"/>
    <row r="99" spans="32:32" s="84" customFormat="1"/>
    <row r="100" spans="32:32" s="84" customFormat="1"/>
    <row r="101" spans="32:32" s="84" customFormat="1"/>
    <row r="102" spans="32:32" s="84" customFormat="1"/>
    <row r="103" spans="32:32" s="84" customFormat="1">
      <c r="AF103" s="122"/>
    </row>
    <row r="104" spans="32:32" s="84" customFormat="1"/>
    <row r="105" spans="32:32" s="84" customFormat="1"/>
    <row r="106" spans="32:32" s="84" customFormat="1"/>
    <row r="107" spans="32:32" s="84" customFormat="1"/>
    <row r="108" spans="32:32" s="84" customFormat="1"/>
    <row r="109" spans="32:32" s="84" customFormat="1"/>
    <row r="110" spans="32:32" s="84" customFormat="1"/>
    <row r="111" spans="32:32" s="84" customFormat="1"/>
    <row r="112" spans="32:32" s="84" customFormat="1"/>
    <row r="113" s="84" customFormat="1"/>
    <row r="114" s="84" customFormat="1"/>
    <row r="115" s="84" customFormat="1"/>
    <row r="116" s="84" customFormat="1"/>
    <row r="117" s="84" customFormat="1"/>
    <row r="118" s="84" customFormat="1"/>
    <row r="119" s="84" customFormat="1"/>
    <row r="120" s="84" customFormat="1"/>
    <row r="121" s="84" customFormat="1"/>
    <row r="122" s="84" customFormat="1"/>
    <row r="123" s="84" customFormat="1" ht="15" customHeight="1"/>
    <row r="124" s="84" customFormat="1"/>
    <row r="125" s="84" customFormat="1"/>
    <row r="126" s="84" customFormat="1"/>
    <row r="127" s="84" customFormat="1"/>
    <row r="128" s="84" customFormat="1"/>
    <row r="129" spans="7:31" ht="15" customHeight="1">
      <c r="X129" s="84"/>
    </row>
    <row r="130" spans="7:31">
      <c r="X130" s="84"/>
    </row>
    <row r="131" spans="7:31">
      <c r="X131" s="84"/>
    </row>
    <row r="132" spans="7:31">
      <c r="X132" s="84"/>
    </row>
    <row r="133" spans="7:31">
      <c r="G133" s="123"/>
      <c r="T133" s="124"/>
      <c r="X133" s="84"/>
      <c r="AE133" s="122"/>
    </row>
    <row r="134" spans="7:31">
      <c r="G134" s="123"/>
      <c r="R134" s="125"/>
      <c r="S134" s="125"/>
      <c r="T134" s="124"/>
      <c r="U134" s="122"/>
      <c r="X134" s="92"/>
      <c r="Y134" s="126"/>
      <c r="AA134" s="122"/>
      <c r="AB134" s="88"/>
    </row>
    <row r="135" spans="7:31">
      <c r="T135" s="127"/>
      <c r="U135" s="122"/>
      <c r="X135" s="92"/>
      <c r="Y135" s="122"/>
      <c r="AA135" s="122"/>
      <c r="AB135" s="88"/>
    </row>
    <row r="136" spans="7:31">
      <c r="T136" s="127"/>
      <c r="X136" s="128"/>
      <c r="Y136" s="129"/>
      <c r="Z136" s="129"/>
      <c r="AA136" s="122"/>
      <c r="AB136" s="130"/>
    </row>
    <row r="137" spans="7:31">
      <c r="T137" s="127"/>
      <c r="X137" s="128"/>
      <c r="Y137" s="126"/>
      <c r="Z137" s="126"/>
      <c r="AA137" s="122"/>
      <c r="AB137" s="130"/>
    </row>
    <row r="138" spans="7:31">
      <c r="T138" s="127"/>
      <c r="X138" s="128"/>
      <c r="Y138" s="126"/>
      <c r="Z138" s="126"/>
      <c r="AA138" s="122"/>
      <c r="AB138" s="88"/>
    </row>
    <row r="139" spans="7:31">
      <c r="T139" s="127"/>
      <c r="X139" s="128"/>
      <c r="Y139" s="129"/>
      <c r="Z139" s="129"/>
      <c r="AA139" s="122"/>
      <c r="AB139" s="88"/>
    </row>
    <row r="140" spans="7:31">
      <c r="T140" s="127"/>
      <c r="X140" s="128"/>
      <c r="Y140" s="126"/>
      <c r="Z140" s="126"/>
      <c r="AA140" s="122"/>
      <c r="AB140" s="88"/>
    </row>
    <row r="141" spans="7:31">
      <c r="T141" s="127"/>
      <c r="X141" s="128"/>
      <c r="Y141" s="122"/>
      <c r="Z141" s="129"/>
      <c r="AA141" s="122"/>
      <c r="AB141" s="88"/>
    </row>
    <row r="142" spans="7:31">
      <c r="T142" s="127"/>
      <c r="X142" s="128"/>
      <c r="Y142" s="122"/>
      <c r="Z142" s="129"/>
      <c r="AA142" s="122"/>
      <c r="AB142" s="131"/>
    </row>
    <row r="143" spans="7:31">
      <c r="T143" s="127"/>
      <c r="W143" s="128"/>
      <c r="X143" s="128"/>
      <c r="Y143" s="126"/>
      <c r="Z143" s="126"/>
      <c r="AA143" s="122"/>
      <c r="AB143" s="88"/>
    </row>
    <row r="144" spans="7:31">
      <c r="T144" s="127"/>
      <c r="X144" s="128"/>
      <c r="Y144" s="129"/>
      <c r="Z144" s="129"/>
      <c r="AA144" s="122"/>
      <c r="AB144" s="88"/>
    </row>
    <row r="145" spans="20:28">
      <c r="T145" s="127"/>
      <c r="W145" s="128"/>
      <c r="X145" s="128"/>
      <c r="Y145" s="128"/>
      <c r="Z145" s="129"/>
      <c r="AA145" s="122"/>
      <c r="AB145" s="88"/>
    </row>
    <row r="146" spans="20:28">
      <c r="T146" s="127"/>
      <c r="X146" s="128"/>
      <c r="Y146" s="126"/>
      <c r="Z146" s="126"/>
      <c r="AA146" s="122"/>
      <c r="AB146" s="88"/>
    </row>
    <row r="147" spans="20:28">
      <c r="T147" s="132"/>
      <c r="X147" s="128"/>
      <c r="Y147" s="126"/>
      <c r="Z147" s="126"/>
      <c r="AA147" s="122"/>
      <c r="AB147" s="88"/>
    </row>
    <row r="148" spans="20:28">
      <c r="T148" s="132"/>
      <c r="X148" s="128"/>
      <c r="Y148" s="129"/>
      <c r="Z148" s="129"/>
      <c r="AA148" s="122"/>
      <c r="AB148" s="88"/>
    </row>
    <row r="149" spans="20:28">
      <c r="T149" s="132"/>
      <c r="X149" s="128"/>
      <c r="Y149" s="122"/>
      <c r="AA149" s="122"/>
      <c r="AB149" s="88"/>
    </row>
    <row r="150" spans="20:28">
      <c r="T150" s="132"/>
      <c r="X150" s="128"/>
      <c r="Y150" s="126"/>
      <c r="Z150" s="126"/>
      <c r="AA150" s="122"/>
      <c r="AB150" s="88"/>
    </row>
    <row r="151" spans="20:28">
      <c r="T151" s="127"/>
      <c r="X151" s="128"/>
      <c r="Y151" s="126"/>
      <c r="Z151" s="126"/>
      <c r="AA151" s="122"/>
      <c r="AB151" s="133"/>
    </row>
    <row r="152" spans="20:28">
      <c r="T152" s="127"/>
      <c r="X152" s="128"/>
      <c r="Y152" s="126"/>
      <c r="Z152" s="126"/>
      <c r="AA152" s="122"/>
    </row>
    <row r="153" spans="20:28">
      <c r="T153" s="127"/>
      <c r="X153" s="128"/>
      <c r="Y153" s="126"/>
      <c r="Z153" s="126"/>
      <c r="AA153" s="122"/>
    </row>
    <row r="154" spans="20:28">
      <c r="T154" s="127"/>
      <c r="X154" s="128"/>
      <c r="Y154" s="126"/>
      <c r="Z154" s="126"/>
      <c r="AA154" s="122"/>
    </row>
    <row r="155" spans="20:28">
      <c r="T155" s="127"/>
      <c r="X155" s="128"/>
      <c r="AA155" s="122"/>
    </row>
    <row r="156" spans="20:28">
      <c r="T156" s="127"/>
      <c r="X156" s="128"/>
      <c r="AA156" s="122"/>
    </row>
    <row r="157" spans="20:28">
      <c r="T157" s="127"/>
      <c r="X157" s="128"/>
      <c r="Y157" s="122"/>
      <c r="AA157" s="122"/>
    </row>
    <row r="158" spans="20:28">
      <c r="T158" s="127"/>
      <c r="X158" s="128"/>
      <c r="Y158" s="122"/>
      <c r="AA158" s="122"/>
    </row>
    <row r="159" spans="20:28">
      <c r="T159" s="127"/>
      <c r="X159" s="128"/>
      <c r="Y159" s="122"/>
      <c r="Z159" s="129"/>
      <c r="AA159" s="122"/>
    </row>
    <row r="160" spans="20:28">
      <c r="T160" s="127"/>
      <c r="X160" s="128"/>
      <c r="Y160" s="122"/>
      <c r="AA160" s="122"/>
    </row>
    <row r="161" spans="20:29">
      <c r="T161" s="127"/>
      <c r="X161" s="128"/>
      <c r="Y161" s="126"/>
      <c r="Z161" s="126"/>
      <c r="AA161" s="122"/>
    </row>
    <row r="162" spans="20:29">
      <c r="T162" s="127"/>
      <c r="X162" s="128"/>
      <c r="Y162" s="122"/>
      <c r="Z162" s="134"/>
      <c r="AA162" s="122"/>
    </row>
    <row r="163" spans="20:29">
      <c r="T163" s="127"/>
      <c r="X163" s="128"/>
      <c r="Y163" s="135"/>
      <c r="Z163" s="135"/>
      <c r="AA163" s="122"/>
    </row>
    <row r="164" spans="20:29">
      <c r="T164" s="127"/>
      <c r="X164" s="128"/>
      <c r="Y164" s="135"/>
      <c r="Z164" s="135"/>
      <c r="AA164" s="122"/>
    </row>
    <row r="165" spans="20:29" ht="16">
      <c r="T165" s="136"/>
      <c r="X165" s="128"/>
      <c r="AA165" s="122"/>
    </row>
    <row r="166" spans="20:29" ht="16">
      <c r="T166" s="137"/>
      <c r="U166" s="136"/>
      <c r="V166" s="138"/>
      <c r="W166" s="138"/>
      <c r="X166" s="139"/>
    </row>
    <row r="167" spans="20:29">
      <c r="T167" s="137"/>
      <c r="U167" s="92"/>
      <c r="X167" s="84"/>
    </row>
    <row r="168" spans="20:29" ht="15">
      <c r="T168" s="140"/>
      <c r="U168" s="141"/>
      <c r="X168" s="84"/>
    </row>
    <row r="169" spans="20:29">
      <c r="T169" s="142"/>
      <c r="U169" s="92"/>
      <c r="X169" s="84"/>
      <c r="Y169" s="141"/>
    </row>
    <row r="170" spans="20:29">
      <c r="T170" s="142"/>
      <c r="U170" s="92"/>
      <c r="X170" s="84"/>
    </row>
    <row r="171" spans="20:29">
      <c r="U171" s="92"/>
      <c r="X171" s="84"/>
    </row>
    <row r="172" spans="20:29">
      <c r="X172" s="139"/>
    </row>
    <row r="173" spans="20:29">
      <c r="X173" s="143"/>
      <c r="Y173" s="122"/>
    </row>
    <row r="174" spans="20:29">
      <c r="X174" s="84"/>
    </row>
    <row r="175" spans="20:29">
      <c r="X175" s="84"/>
    </row>
    <row r="176" spans="20:29">
      <c r="X176" s="84"/>
      <c r="AC176" s="92"/>
    </row>
    <row r="177" spans="29:29" s="84" customFormat="1">
      <c r="AC177" s="92"/>
    </row>
    <row r="178" spans="29:29" s="84" customFormat="1">
      <c r="AC178" s="92"/>
    </row>
    <row r="179" spans="29:29" s="84" customFormat="1">
      <c r="AC179" s="92"/>
    </row>
    <row r="180" spans="29:29" s="84" customFormat="1">
      <c r="AC180" s="92"/>
    </row>
    <row r="181" spans="29:29" s="84" customFormat="1">
      <c r="AC181" s="92"/>
    </row>
    <row r="182" spans="29:29" s="84" customFormat="1">
      <c r="AC182" s="92"/>
    </row>
    <row r="183" spans="29:29" s="84" customFormat="1">
      <c r="AC183" s="92"/>
    </row>
    <row r="184" spans="29:29" s="84" customFormat="1">
      <c r="AC184" s="92"/>
    </row>
    <row r="185" spans="29:29" s="84" customFormat="1">
      <c r="AC185" s="92"/>
    </row>
    <row r="186" spans="29:29" s="84" customFormat="1">
      <c r="AC186" s="92"/>
    </row>
    <row r="187" spans="29:29" s="84" customFormat="1">
      <c r="AC187" s="92"/>
    </row>
    <row r="188" spans="29:29" s="84" customFormat="1">
      <c r="AC188" s="92"/>
    </row>
    <row r="189" spans="29:29" s="84" customFormat="1">
      <c r="AC189" s="92"/>
    </row>
    <row r="190" spans="29:29" s="84" customFormat="1">
      <c r="AC190" s="92"/>
    </row>
    <row r="191" spans="29:29" s="84" customFormat="1">
      <c r="AC191" s="92"/>
    </row>
    <row r="192" spans="29:29" s="84" customFormat="1">
      <c r="AC192" s="92"/>
    </row>
    <row r="193" spans="29:29" s="84" customFormat="1">
      <c r="AC193" s="92"/>
    </row>
    <row r="194" spans="29:29" s="84" customFormat="1">
      <c r="AC194" s="92"/>
    </row>
    <row r="195" spans="29:29" s="84" customFormat="1">
      <c r="AC195" s="92"/>
    </row>
    <row r="196" spans="29:29" s="84" customFormat="1">
      <c r="AC196" s="92"/>
    </row>
    <row r="197" spans="29:29" s="84" customFormat="1">
      <c r="AC197" s="92"/>
    </row>
    <row r="198" spans="29:29" s="84" customFormat="1">
      <c r="AC198" s="92"/>
    </row>
    <row r="199" spans="29:29" s="84" customFormat="1">
      <c r="AC199" s="92"/>
    </row>
    <row r="200" spans="29:29" s="84" customFormat="1">
      <c r="AC200" s="92"/>
    </row>
    <row r="201" spans="29:29" s="84" customFormat="1">
      <c r="AC201" s="92"/>
    </row>
    <row r="202" spans="29:29" s="84" customFormat="1">
      <c r="AC202" s="92"/>
    </row>
    <row r="203" spans="29:29" s="84" customFormat="1">
      <c r="AC203" s="92"/>
    </row>
    <row r="204" spans="29:29" s="84" customFormat="1">
      <c r="AC204" s="92"/>
    </row>
    <row r="205" spans="29:29" s="84" customFormat="1">
      <c r="AC205" s="92"/>
    </row>
    <row r="206" spans="29:29" s="84" customFormat="1">
      <c r="AC206" s="92"/>
    </row>
    <row r="207" spans="29:29" s="84" customFormat="1">
      <c r="AC207" s="92"/>
    </row>
    <row r="208" spans="29:29" s="84" customFormat="1">
      <c r="AC208" s="92"/>
    </row>
    <row r="209" spans="29:29" s="84" customFormat="1">
      <c r="AC209" s="92"/>
    </row>
    <row r="210" spans="29:29" s="84" customFormat="1">
      <c r="AC210" s="92"/>
    </row>
    <row r="211" spans="29:29" s="84" customFormat="1">
      <c r="AC211" s="92"/>
    </row>
    <row r="212" spans="29:29" s="84" customFormat="1">
      <c r="AC212" s="92"/>
    </row>
    <row r="213" spans="29:29" s="84" customFormat="1">
      <c r="AC213" s="92"/>
    </row>
    <row r="214" spans="29:29" s="84" customFormat="1">
      <c r="AC214" s="92"/>
    </row>
    <row r="215" spans="29:29" s="84" customFormat="1">
      <c r="AC215" s="92"/>
    </row>
    <row r="216" spans="29:29" s="84" customFormat="1">
      <c r="AC216" s="92"/>
    </row>
    <row r="217" spans="29:29" s="84" customFormat="1">
      <c r="AC217" s="92"/>
    </row>
    <row r="218" spans="29:29" s="84" customFormat="1">
      <c r="AC218" s="92"/>
    </row>
    <row r="219" spans="29:29" s="84" customFormat="1">
      <c r="AC219" s="92"/>
    </row>
    <row r="220" spans="29:29" s="84" customFormat="1">
      <c r="AC220" s="92"/>
    </row>
    <row r="221" spans="29:29" s="84" customFormat="1">
      <c r="AC221" s="92"/>
    </row>
    <row r="222" spans="29:29" s="84" customFormat="1">
      <c r="AC222" s="92"/>
    </row>
    <row r="223" spans="29:29" s="84" customFormat="1">
      <c r="AC223" s="92"/>
    </row>
    <row r="224" spans="29:29" s="84" customFormat="1">
      <c r="AC224" s="92"/>
    </row>
    <row r="225" spans="29:29" s="84" customFormat="1">
      <c r="AC225" s="92"/>
    </row>
    <row r="226" spans="29:29" s="84" customFormat="1">
      <c r="AC226" s="92"/>
    </row>
    <row r="227" spans="29:29" s="84" customFormat="1">
      <c r="AC227" s="92"/>
    </row>
    <row r="228" spans="29:29" s="84" customFormat="1">
      <c r="AC228" s="92"/>
    </row>
    <row r="229" spans="29:29" s="84" customFormat="1">
      <c r="AC229" s="92"/>
    </row>
    <row r="230" spans="29:29" s="84" customFormat="1">
      <c r="AC230" s="92"/>
    </row>
    <row r="231" spans="29:29" s="84" customFormat="1">
      <c r="AC231" s="92"/>
    </row>
    <row r="232" spans="29:29" s="84" customFormat="1">
      <c r="AC232" s="92"/>
    </row>
    <row r="233" spans="29:29" s="84" customFormat="1">
      <c r="AC233" s="92"/>
    </row>
    <row r="234" spans="29:29" s="84" customFormat="1">
      <c r="AC234" s="92"/>
    </row>
    <row r="235" spans="29:29" s="84" customFormat="1">
      <c r="AC235" s="92"/>
    </row>
    <row r="236" spans="29:29" s="84" customFormat="1">
      <c r="AC236" s="92"/>
    </row>
    <row r="237" spans="29:29" s="84" customFormat="1">
      <c r="AC237" s="92"/>
    </row>
    <row r="238" spans="29:29" s="84" customFormat="1">
      <c r="AC238" s="92"/>
    </row>
    <row r="239" spans="29:29" s="84" customFormat="1">
      <c r="AC239" s="92"/>
    </row>
    <row r="240" spans="29:29" s="84" customFormat="1">
      <c r="AC240" s="92"/>
    </row>
    <row r="241" spans="29:29" s="84" customFormat="1">
      <c r="AC241" s="92"/>
    </row>
    <row r="242" spans="29:29" s="84" customFormat="1">
      <c r="AC242" s="92"/>
    </row>
    <row r="243" spans="29:29" s="84" customFormat="1">
      <c r="AC243" s="92"/>
    </row>
    <row r="244" spans="29:29" s="84" customFormat="1">
      <c r="AC244" s="92"/>
    </row>
    <row r="245" spans="29:29" s="84" customFormat="1">
      <c r="AC245" s="92"/>
    </row>
    <row r="246" spans="29:29" s="84" customFormat="1">
      <c r="AC246" s="92"/>
    </row>
    <row r="247" spans="29:29" s="84" customFormat="1">
      <c r="AC247" s="92"/>
    </row>
    <row r="248" spans="29:29" s="84" customFormat="1">
      <c r="AC248" s="92"/>
    </row>
    <row r="249" spans="29:29" s="84" customFormat="1">
      <c r="AC249" s="92"/>
    </row>
    <row r="250" spans="29:29" s="84" customFormat="1">
      <c r="AC250" s="92"/>
    </row>
    <row r="251" spans="29:29" s="84" customFormat="1">
      <c r="AC251" s="92"/>
    </row>
    <row r="252" spans="29:29" s="84" customFormat="1">
      <c r="AC252" s="92"/>
    </row>
    <row r="253" spans="29:29" s="84" customFormat="1">
      <c r="AC253" s="92"/>
    </row>
    <row r="254" spans="29:29" s="84" customFormat="1">
      <c r="AC254" s="92"/>
    </row>
    <row r="255" spans="29:29" s="84" customFormat="1">
      <c r="AC255" s="92"/>
    </row>
    <row r="256" spans="29:29" s="84" customFormat="1">
      <c r="AC256" s="92"/>
    </row>
    <row r="257" spans="29:29" s="84" customFormat="1">
      <c r="AC257" s="92"/>
    </row>
    <row r="258" spans="29:29" s="84" customFormat="1">
      <c r="AC258" s="92"/>
    </row>
    <row r="259" spans="29:29" s="84" customFormat="1">
      <c r="AC259" s="92"/>
    </row>
    <row r="260" spans="29:29" s="84" customFormat="1">
      <c r="AC260" s="92"/>
    </row>
    <row r="261" spans="29:29" s="84" customFormat="1">
      <c r="AC261" s="92"/>
    </row>
    <row r="262" spans="29:29" s="84" customFormat="1">
      <c r="AC262" s="92"/>
    </row>
    <row r="263" spans="29:29" s="84" customFormat="1">
      <c r="AC263" s="92"/>
    </row>
    <row r="264" spans="29:29" s="84" customFormat="1">
      <c r="AC264" s="92"/>
    </row>
    <row r="265" spans="29:29" s="84" customFormat="1">
      <c r="AC265" s="92"/>
    </row>
    <row r="266" spans="29:29" s="84" customFormat="1">
      <c r="AC266" s="92"/>
    </row>
    <row r="267" spans="29:29" s="84" customFormat="1">
      <c r="AC267" s="92"/>
    </row>
    <row r="268" spans="29:29" s="84" customFormat="1">
      <c r="AC268" s="92"/>
    </row>
    <row r="269" spans="29:29" s="84" customFormat="1">
      <c r="AC269" s="92"/>
    </row>
    <row r="270" spans="29:29" s="84" customFormat="1">
      <c r="AC270" s="92"/>
    </row>
    <row r="271" spans="29:29" s="84" customFormat="1">
      <c r="AC271" s="92"/>
    </row>
    <row r="272" spans="29:29" s="84" customFormat="1">
      <c r="AC272" s="92"/>
    </row>
    <row r="273" spans="29:29" s="84" customFormat="1">
      <c r="AC273" s="92"/>
    </row>
    <row r="274" spans="29:29" s="84" customFormat="1">
      <c r="AC274" s="92"/>
    </row>
    <row r="275" spans="29:29" s="84" customFormat="1">
      <c r="AC275" s="92"/>
    </row>
    <row r="276" spans="29:29" s="84" customFormat="1">
      <c r="AC276" s="92"/>
    </row>
    <row r="277" spans="29:29" s="84" customFormat="1">
      <c r="AC277" s="92"/>
    </row>
    <row r="278" spans="29:29" s="84" customFormat="1">
      <c r="AC278" s="92"/>
    </row>
    <row r="279" spans="29:29" s="84" customFormat="1">
      <c r="AC279" s="92"/>
    </row>
    <row r="280" spans="29:29" s="84" customFormat="1">
      <c r="AC280" s="92"/>
    </row>
    <row r="281" spans="29:29" s="84" customFormat="1">
      <c r="AC281" s="92"/>
    </row>
    <row r="282" spans="29:29" s="84" customFormat="1">
      <c r="AC282" s="92"/>
    </row>
    <row r="283" spans="29:29" s="84" customFormat="1">
      <c r="AC283" s="92"/>
    </row>
    <row r="284" spans="29:29" s="84" customFormat="1">
      <c r="AC284" s="92"/>
    </row>
    <row r="285" spans="29:29" s="84" customFormat="1">
      <c r="AC285" s="92"/>
    </row>
    <row r="286" spans="29:29" s="84" customFormat="1">
      <c r="AC286" s="92"/>
    </row>
    <row r="287" spans="29:29" s="84" customFormat="1">
      <c r="AC287" s="92"/>
    </row>
    <row r="288" spans="29:29" s="84" customFormat="1">
      <c r="AC288" s="92"/>
    </row>
    <row r="289" spans="29:29" s="84" customFormat="1">
      <c r="AC289" s="92"/>
    </row>
    <row r="290" spans="29:29" s="84" customFormat="1">
      <c r="AC290" s="92"/>
    </row>
    <row r="291" spans="29:29" s="84" customFormat="1">
      <c r="AC291" s="92"/>
    </row>
    <row r="292" spans="29:29" s="84" customFormat="1">
      <c r="AC292" s="92"/>
    </row>
    <row r="293" spans="29:29" s="84" customFormat="1">
      <c r="AC293" s="92"/>
    </row>
    <row r="294" spans="29:29" s="84" customFormat="1">
      <c r="AC294" s="92"/>
    </row>
    <row r="295" spans="29:29" s="84" customFormat="1">
      <c r="AC295" s="92"/>
    </row>
    <row r="296" spans="29:29" s="84" customFormat="1">
      <c r="AC296" s="92"/>
    </row>
    <row r="297" spans="29:29" s="84" customFormat="1">
      <c r="AC297" s="92"/>
    </row>
    <row r="298" spans="29:29" s="84" customFormat="1">
      <c r="AC298" s="92"/>
    </row>
    <row r="299" spans="29:29" s="84" customFormat="1">
      <c r="AC299" s="92"/>
    </row>
    <row r="300" spans="29:29" s="84" customFormat="1">
      <c r="AC300" s="92"/>
    </row>
  </sheetData>
  <sheetProtection algorithmName="SHA-512" hashValue="opnUQorcm6e7SCuiuGPjKLFKZxb95sKXU3W5yh87K7hrLz2+sc2LAR8nKpBl1pEh4Uwo7uwSJ43glRZi2p8TVA==" saltValue="hCxqc+A9zXZY6yCJLTi+yA==" spinCount="100000" sheet="1" objects="1" scenarios="1" selectLockedCells="1"/>
  <mergeCells count="95">
    <mergeCell ref="G52:I52"/>
    <mergeCell ref="B2:B4"/>
    <mergeCell ref="G42:I42"/>
    <mergeCell ref="G43:I43"/>
    <mergeCell ref="G44:I44"/>
    <mergeCell ref="G45:I45"/>
    <mergeCell ref="G46:I46"/>
    <mergeCell ref="G47:I47"/>
    <mergeCell ref="G36:I36"/>
    <mergeCell ref="G37:I37"/>
    <mergeCell ref="G39:I39"/>
    <mergeCell ref="G40:I40"/>
    <mergeCell ref="G41:I41"/>
    <mergeCell ref="C21:D21"/>
    <mergeCell ref="C20:D20"/>
    <mergeCell ref="C9:D9"/>
    <mergeCell ref="C10:D10"/>
    <mergeCell ref="C11:D11"/>
    <mergeCell ref="C12:D12"/>
    <mergeCell ref="C13:D13"/>
    <mergeCell ref="C14:D14"/>
    <mergeCell ref="L50:P50"/>
    <mergeCell ref="L51:P51"/>
    <mergeCell ref="J26:K26"/>
    <mergeCell ref="G27:I27"/>
    <mergeCell ref="L27:P27"/>
    <mergeCell ref="G49:I49"/>
    <mergeCell ref="G50:I50"/>
    <mergeCell ref="G51:I51"/>
    <mergeCell ref="L52:P52"/>
    <mergeCell ref="G28:I28"/>
    <mergeCell ref="G29:I29"/>
    <mergeCell ref="G30:I30"/>
    <mergeCell ref="G31:I31"/>
    <mergeCell ref="G32:I32"/>
    <mergeCell ref="L42:P42"/>
    <mergeCell ref="L43:P43"/>
    <mergeCell ref="L44:P44"/>
    <mergeCell ref="L45:P45"/>
    <mergeCell ref="L46:P46"/>
    <mergeCell ref="L47:P47"/>
    <mergeCell ref="L36:P36"/>
    <mergeCell ref="G38:I38"/>
    <mergeCell ref="L48:P48"/>
    <mergeCell ref="G48:I48"/>
    <mergeCell ref="R37:U44"/>
    <mergeCell ref="R45:T49"/>
    <mergeCell ref="L28:P28"/>
    <mergeCell ref="L29:P29"/>
    <mergeCell ref="L30:P30"/>
    <mergeCell ref="L31:P31"/>
    <mergeCell ref="L32:P32"/>
    <mergeCell ref="L33:P33"/>
    <mergeCell ref="L34:P34"/>
    <mergeCell ref="L35:P35"/>
    <mergeCell ref="L37:P37"/>
    <mergeCell ref="L38:P38"/>
    <mergeCell ref="L39:P39"/>
    <mergeCell ref="L40:P40"/>
    <mergeCell ref="L41:P41"/>
    <mergeCell ref="L49:P49"/>
    <mergeCell ref="B32:B33"/>
    <mergeCell ref="R32:T33"/>
    <mergeCell ref="B34:B35"/>
    <mergeCell ref="R34:T35"/>
    <mergeCell ref="G33:I33"/>
    <mergeCell ref="G34:I34"/>
    <mergeCell ref="G35:I35"/>
    <mergeCell ref="R22:T23"/>
    <mergeCell ref="U22:U23"/>
    <mergeCell ref="B24:B25"/>
    <mergeCell ref="R24:T25"/>
    <mergeCell ref="U24:U25"/>
    <mergeCell ref="C15:D15"/>
    <mergeCell ref="C16:D16"/>
    <mergeCell ref="C17:D17"/>
    <mergeCell ref="C18:D18"/>
    <mergeCell ref="C19:D19"/>
    <mergeCell ref="P3:P4"/>
    <mergeCell ref="Q3:Q4"/>
    <mergeCell ref="C5:D5"/>
    <mergeCell ref="C6:D6"/>
    <mergeCell ref="C7:D7"/>
    <mergeCell ref="N3:N4"/>
    <mergeCell ref="O3:O4"/>
    <mergeCell ref="C2:D4"/>
    <mergeCell ref="C8:D8"/>
    <mergeCell ref="I3:I4"/>
    <mergeCell ref="J3:J4"/>
    <mergeCell ref="L3:L4"/>
    <mergeCell ref="M3:M4"/>
    <mergeCell ref="E3:E4"/>
    <mergeCell ref="F3:F4"/>
    <mergeCell ref="G3:G4"/>
    <mergeCell ref="H3:H4"/>
  </mergeCells>
  <conditionalFormatting sqref="B6">
    <cfRule type="expression" dxfId="260" priority="9">
      <formula>$L$6&gt;0</formula>
    </cfRule>
  </conditionalFormatting>
  <conditionalFormatting sqref="B7">
    <cfRule type="expression" dxfId="259" priority="10">
      <formula>$L$7&gt;0</formula>
    </cfRule>
  </conditionalFormatting>
  <conditionalFormatting sqref="B8">
    <cfRule type="expression" dxfId="258" priority="11" stopIfTrue="1">
      <formula>$L$8&gt;0</formula>
    </cfRule>
  </conditionalFormatting>
  <conditionalFormatting sqref="B9">
    <cfRule type="expression" dxfId="257" priority="12" stopIfTrue="1">
      <formula>$L$9&gt;0</formula>
    </cfRule>
  </conditionalFormatting>
  <conditionalFormatting sqref="B10">
    <cfRule type="expression" dxfId="256" priority="13">
      <formula>$L$10&gt;0</formula>
    </cfRule>
  </conditionalFormatting>
  <conditionalFormatting sqref="B11">
    <cfRule type="expression" dxfId="255" priority="14">
      <formula>$L$11&gt;0</formula>
    </cfRule>
  </conditionalFormatting>
  <conditionalFormatting sqref="B12">
    <cfRule type="expression" dxfId="254" priority="15" stopIfTrue="1">
      <formula>$L$12&gt;0</formula>
    </cfRule>
  </conditionalFormatting>
  <conditionalFormatting sqref="B13">
    <cfRule type="expression" dxfId="253" priority="16">
      <formula>$L$13&gt;0</formula>
    </cfRule>
  </conditionalFormatting>
  <conditionalFormatting sqref="B14">
    <cfRule type="expression" dxfId="252" priority="17" stopIfTrue="1">
      <formula>$L$14&gt;0</formula>
    </cfRule>
  </conditionalFormatting>
  <conditionalFormatting sqref="B15">
    <cfRule type="expression" dxfId="251" priority="18" stopIfTrue="1">
      <formula>$L$15&gt;0</formula>
    </cfRule>
  </conditionalFormatting>
  <conditionalFormatting sqref="B16">
    <cfRule type="expression" dxfId="250" priority="19" stopIfTrue="1">
      <formula>$L$16&gt;0</formula>
    </cfRule>
  </conditionalFormatting>
  <conditionalFormatting sqref="B17">
    <cfRule type="expression" dxfId="249" priority="20">
      <formula>$L$17&gt;0</formula>
    </cfRule>
  </conditionalFormatting>
  <conditionalFormatting sqref="B18">
    <cfRule type="expression" dxfId="248" priority="21" stopIfTrue="1">
      <formula>$L$18&gt;0</formula>
    </cfRule>
  </conditionalFormatting>
  <conditionalFormatting sqref="B19">
    <cfRule type="expression" dxfId="247" priority="8">
      <formula>$L$19&gt;0</formula>
    </cfRule>
  </conditionalFormatting>
  <conditionalFormatting sqref="B20">
    <cfRule type="expression" dxfId="246" priority="7">
      <formula>$L$20&gt;0</formula>
    </cfRule>
  </conditionalFormatting>
  <conditionalFormatting sqref="C2:D4">
    <cfRule type="cellIs" dxfId="245" priority="1" stopIfTrue="1" operator="equal">
      <formula>0</formula>
    </cfRule>
  </conditionalFormatting>
  <conditionalFormatting sqref="O22:O23">
    <cfRule type="expression" dxfId="244" priority="5">
      <formula>$K$6=$AC$3</formula>
    </cfRule>
  </conditionalFormatting>
  <conditionalFormatting sqref="R24:T25">
    <cfRule type="expression" dxfId="243" priority="2" stopIfTrue="1">
      <formula>$U$24&gt;0</formula>
    </cfRule>
  </conditionalFormatting>
  <conditionalFormatting sqref="U24:U25">
    <cfRule type="cellIs" dxfId="242" priority="3" operator="greaterThan">
      <formula>0</formula>
    </cfRule>
  </conditionalFormatting>
  <hyperlinks>
    <hyperlink ref="I58" r:id="rId1" display="Click Here, or visit www." xr:uid="{88579734-7694-3549-AA74-71123458F58A}"/>
    <hyperlink ref="H58" r:id="rId2" xr:uid="{5E03B377-FB67-5941-8B0C-8F5BA8BA6E69}"/>
  </hyperlinks>
  <pageMargins left="0.7" right="0.7" top="0.75" bottom="0.75" header="0.3" footer="0.3"/>
  <pageSetup scale="40" orientation="landscape" horizontalDpi="4294967292" verticalDpi="429496729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3238ec2-77e5-4ea7-af4e-e792e792655d">
      <Terms xmlns="http://schemas.microsoft.com/office/infopath/2007/PartnerControls"/>
    </lcf76f155ced4ddcb4097134ff3c332f>
    <TaxCatchAll xmlns="432d8e0e-58e8-4e4c-8d6f-bf9841a5220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8129791D84DAE4A9B268ECDB3755772" ma:contentTypeVersion="13" ma:contentTypeDescription="Create a new document." ma:contentTypeScope="" ma:versionID="d98a92c46f5c148268e24b7925253796">
  <xsd:schema xmlns:xsd="http://www.w3.org/2001/XMLSchema" xmlns:xs="http://www.w3.org/2001/XMLSchema" xmlns:p="http://schemas.microsoft.com/office/2006/metadata/properties" xmlns:ns2="73238ec2-77e5-4ea7-af4e-e792e792655d" xmlns:ns3="432d8e0e-58e8-4e4c-8d6f-bf9841a52208" targetNamespace="http://schemas.microsoft.com/office/2006/metadata/properties" ma:root="true" ma:fieldsID="d44e175496d8bfbf5f210740967628c4" ns2:_="" ns3:_="">
    <xsd:import namespace="73238ec2-77e5-4ea7-af4e-e792e792655d"/>
    <xsd:import namespace="432d8e0e-58e8-4e4c-8d6f-bf9841a5220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238ec2-77e5-4ea7-af4e-e792e79265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da3baa6-94e2-4715-8df3-5fb69c0e81c0"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2d8e0e-58e8-4e4c-8d6f-bf9841a5220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e9021d9-68db-4831-b12c-3f56331f9c71}" ma:internalName="TaxCatchAll" ma:showField="CatchAllData" ma:web="432d8e0e-58e8-4e4c-8d6f-bf9841a522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FA7308-D719-4383-A9BB-E6EA5124B5A6}">
  <ds:schemaRefs>
    <ds:schemaRef ds:uri="http://schemas.microsoft.com/sharepoint/v3/contenttype/forms"/>
  </ds:schemaRefs>
</ds:datastoreItem>
</file>

<file path=customXml/itemProps2.xml><?xml version="1.0" encoding="utf-8"?>
<ds:datastoreItem xmlns:ds="http://schemas.openxmlformats.org/officeDocument/2006/customXml" ds:itemID="{33767148-4479-4C6A-AF90-950583191A9F}">
  <ds:schemaRefs>
    <ds:schemaRef ds:uri="http://purl.org/dc/dcmitype/"/>
    <ds:schemaRef ds:uri="http://purl.org/dc/terms/"/>
    <ds:schemaRef ds:uri="432d8e0e-58e8-4e4c-8d6f-bf9841a52208"/>
    <ds:schemaRef ds:uri="http://purl.org/dc/elements/1.1/"/>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73238ec2-77e5-4ea7-af4e-e792e792655d"/>
    <ds:schemaRef ds:uri="http://schemas.microsoft.com/office/2006/metadata/properties"/>
  </ds:schemaRefs>
</ds:datastoreItem>
</file>

<file path=customXml/itemProps3.xml><?xml version="1.0" encoding="utf-8"?>
<ds:datastoreItem xmlns:ds="http://schemas.openxmlformats.org/officeDocument/2006/customXml" ds:itemID="{62DC2FC8-0EED-41F6-B35F-C1338E4A44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238ec2-77e5-4ea7-af4e-e792e792655d"/>
    <ds:schemaRef ds:uri="432d8e0e-58e8-4e4c-8d6f-bf9841a522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23</vt:i4>
      </vt:variant>
      <vt:variant>
        <vt:lpstr>Named Ranges</vt:lpstr>
      </vt:variant>
      <vt:variant>
        <vt:i4>22</vt:i4>
      </vt:variant>
    </vt:vector>
  </HeadingPairs>
  <TitlesOfParts>
    <vt:vector size="45" baseType="lpstr">
      <vt:lpstr>COVER</vt:lpstr>
      <vt:lpstr>COVER - BU</vt:lpstr>
      <vt:lpstr>Data Sheet (2)</vt:lpstr>
      <vt:lpstr>CP101</vt:lpstr>
      <vt:lpstr>Info</vt:lpstr>
      <vt:lpstr>Breakdown </vt:lpstr>
      <vt:lpstr>Accrued Funds</vt:lpstr>
      <vt:lpstr>Sample</vt:lpstr>
      <vt:lpstr>JAN</vt:lpstr>
      <vt:lpstr>FEB</vt:lpstr>
      <vt:lpstr>MAR</vt:lpstr>
      <vt:lpstr>ARL</vt:lpstr>
      <vt:lpstr>MAY</vt:lpstr>
      <vt:lpstr>JUN</vt:lpstr>
      <vt:lpstr>JUL</vt:lpstr>
      <vt:lpstr>AUG</vt:lpstr>
      <vt:lpstr>SEP</vt:lpstr>
      <vt:lpstr>OCT</vt:lpstr>
      <vt:lpstr>NOV</vt:lpstr>
      <vt:lpstr>DEC</vt:lpstr>
      <vt:lpstr>YTD</vt:lpstr>
      <vt:lpstr>SBA</vt:lpstr>
      <vt:lpstr>YEAR TO DATE #</vt:lpstr>
      <vt:lpstr>ARL!Print_Area</vt:lpstr>
      <vt:lpstr>AUG!Print_Area</vt:lpstr>
      <vt:lpstr>'Breakdown '!Print_Area</vt:lpstr>
      <vt:lpstr>COVER!Print_Area</vt:lpstr>
      <vt:lpstr>'COVER - BU'!Print_Area</vt:lpstr>
      <vt:lpstr>'CP101'!Print_Area</vt:lpstr>
      <vt:lpstr>'Data Sheet (2)'!Print_Area</vt:lpstr>
      <vt:lpstr>DEC!Print_Area</vt:lpstr>
      <vt:lpstr>FEB!Print_Area</vt:lpstr>
      <vt:lpstr>Info!Print_Area</vt:lpstr>
      <vt:lpstr>JAN!Print_Area</vt:lpstr>
      <vt:lpstr>JUL!Print_Area</vt:lpstr>
      <vt:lpstr>JUN!Print_Area</vt:lpstr>
      <vt:lpstr>MAR!Print_Area</vt:lpstr>
      <vt:lpstr>MAY!Print_Area</vt:lpstr>
      <vt:lpstr>NOV!Print_Area</vt:lpstr>
      <vt:lpstr>OCT!Print_Area</vt:lpstr>
      <vt:lpstr>Sample!Print_Area</vt:lpstr>
      <vt:lpstr>SBA!Print_Area</vt:lpstr>
      <vt:lpstr>SEP!Print_Area</vt:lpstr>
      <vt:lpstr>'YEAR TO DATE #'!Print_Area</vt:lpstr>
      <vt:lpstr>YTD!Print_Area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Bobbie</dc:creator>
  <cp:lastModifiedBy>Clem Harrod</cp:lastModifiedBy>
  <cp:lastPrinted>2025-04-01T22:52:22Z</cp:lastPrinted>
  <dcterms:created xsi:type="dcterms:W3CDTF">2007-03-20T01:56:33Z</dcterms:created>
  <dcterms:modified xsi:type="dcterms:W3CDTF">2025-04-05T11:32:59Z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0x010100F8129791D84DAE4A9B268ECDB3755772</vt:lpwstr>
  </property>
</Properties>
</file>